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local.spk.gov.tr\spk\ANKARA\OFD\Daire Ortak Alanı\33.pro\Halka Arz Verileri Kontrol\"/>
    </mc:Choice>
  </mc:AlternateContent>
  <bookViews>
    <workbookView xWindow="0" yWindow="0" windowWidth="20490" windowHeight="7635"/>
  </bookViews>
  <sheets>
    <sheet name="Borçlanma ve Diğer Araç İhracı" sheetId="1" r:id="rId1"/>
  </sheets>
  <externalReferences>
    <externalReference r:id="rId2"/>
  </externalReferences>
  <calcPr calcId="162913"/>
  <pivotCaches>
    <pivotCache cacheId="1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6" i="1" l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35" i="1"/>
  <c r="L134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35" i="1"/>
  <c r="J136" i="1"/>
  <c r="J134" i="1" l="1"/>
  <c r="P271" i="1" l="1"/>
  <c r="Q271" i="1"/>
  <c r="J293" i="1" l="1"/>
  <c r="J292" i="1"/>
  <c r="J291" i="1"/>
  <c r="J290" i="1"/>
  <c r="J289" i="1"/>
  <c r="J288" i="1"/>
  <c r="P289" i="1"/>
  <c r="P288" i="1"/>
  <c r="P291" i="1"/>
  <c r="P292" i="1"/>
  <c r="P290" i="1"/>
  <c r="P293" i="1"/>
  <c r="L294" i="1"/>
  <c r="P294" i="1"/>
  <c r="J287" i="1"/>
  <c r="J286" i="1"/>
  <c r="J285" i="1"/>
  <c r="J284" i="1"/>
  <c r="J283" i="1"/>
  <c r="P283" i="1"/>
  <c r="P284" i="1"/>
  <c r="P285" i="1"/>
  <c r="P286" i="1"/>
  <c r="J282" i="1"/>
  <c r="J281" i="1"/>
  <c r="J280" i="1"/>
  <c r="J279" i="1"/>
  <c r="J278" i="1"/>
  <c r="J277" i="1"/>
  <c r="J276" i="1"/>
  <c r="J274" i="1"/>
  <c r="J275" i="1"/>
  <c r="P278" i="1"/>
  <c r="P277" i="1"/>
  <c r="P279" i="1"/>
  <c r="P275" i="1"/>
  <c r="P280" i="1"/>
  <c r="P281" i="1"/>
  <c r="P282" i="1"/>
  <c r="P287" i="1"/>
  <c r="P276" i="1"/>
  <c r="L273" i="1" l="1"/>
  <c r="P272" i="1" l="1"/>
  <c r="P273" i="1"/>
  <c r="P274" i="1"/>
  <c r="P149" i="1" l="1"/>
  <c r="L122" i="1" l="1"/>
  <c r="L123" i="1"/>
  <c r="L124" i="1"/>
  <c r="L125" i="1"/>
  <c r="L126" i="1"/>
  <c r="L127" i="1"/>
  <c r="L128" i="1"/>
  <c r="L129" i="1"/>
  <c r="L130" i="1"/>
  <c r="L131" i="1"/>
  <c r="L132" i="1"/>
  <c r="L133" i="1"/>
  <c r="L119" i="1"/>
  <c r="L120" i="1"/>
  <c r="L121" i="1"/>
  <c r="J118" i="1"/>
  <c r="L118" i="1"/>
  <c r="L112" i="1"/>
  <c r="L91" i="1" l="1"/>
  <c r="L114" i="1" l="1"/>
  <c r="L115" i="1"/>
  <c r="L116" i="1"/>
  <c r="L117" i="1"/>
  <c r="L113" i="1"/>
  <c r="L106" i="1"/>
  <c r="L107" i="1"/>
  <c r="L108" i="1"/>
  <c r="L109" i="1"/>
  <c r="L110" i="1"/>
  <c r="L111" i="1"/>
  <c r="L105" i="1"/>
  <c r="L94" i="1"/>
  <c r="L95" i="1"/>
  <c r="L96" i="1"/>
  <c r="L97" i="1"/>
  <c r="L98" i="1"/>
  <c r="L99" i="1"/>
  <c r="L100" i="1"/>
  <c r="L101" i="1"/>
  <c r="L102" i="1"/>
  <c r="L103" i="1"/>
  <c r="L93" i="1"/>
  <c r="Q43" i="1" l="1"/>
  <c r="Q38" i="1"/>
  <c r="Q31" i="1"/>
  <c r="Q26" i="1"/>
  <c r="Q23" i="1"/>
  <c r="Q16" i="1"/>
  <c r="Q14" i="1"/>
  <c r="P43" i="1"/>
  <c r="P38" i="1"/>
  <c r="P31" i="1"/>
  <c r="P26" i="1"/>
  <c r="P23" i="1"/>
  <c r="P16" i="1"/>
  <c r="P14" i="1"/>
  <c r="L15" i="1" l="1"/>
  <c r="L17" i="1"/>
  <c r="L18" i="1"/>
  <c r="L19" i="1"/>
  <c r="L20" i="1"/>
  <c r="L21" i="1"/>
  <c r="L24" i="1"/>
  <c r="L25" i="1"/>
  <c r="L27" i="1"/>
  <c r="L28" i="1"/>
  <c r="L29" i="1"/>
  <c r="L30" i="1"/>
  <c r="L32" i="1"/>
  <c r="L33" i="1"/>
  <c r="L34" i="1"/>
  <c r="L35" i="1"/>
  <c r="L36" i="1"/>
  <c r="L37" i="1"/>
  <c r="L40" i="1"/>
  <c r="L41" i="1"/>
  <c r="L42" i="1"/>
  <c r="L44" i="1"/>
  <c r="L45" i="1"/>
  <c r="L47" i="1"/>
  <c r="L4" i="1"/>
  <c r="L5" i="1"/>
  <c r="L6" i="1"/>
  <c r="L7" i="1"/>
  <c r="L8" i="1"/>
  <c r="L9" i="1"/>
  <c r="L10" i="1"/>
  <c r="L11" i="1"/>
  <c r="L12" i="1"/>
  <c r="L13" i="1"/>
  <c r="L3" i="1"/>
  <c r="J47" i="1"/>
  <c r="J36" i="1"/>
  <c r="J45" i="1"/>
  <c r="J42" i="1"/>
  <c r="J33" i="1"/>
  <c r="J44" i="1"/>
  <c r="J41" i="1"/>
  <c r="J32" i="1"/>
  <c r="J24" i="1"/>
  <c r="J40" i="1"/>
  <c r="J37" i="1"/>
  <c r="J35" i="1"/>
  <c r="J34" i="1"/>
  <c r="J27" i="1"/>
  <c r="J25" i="1"/>
  <c r="J30" i="1"/>
  <c r="J29" i="1"/>
  <c r="J28" i="1"/>
  <c r="J21" i="1"/>
  <c r="J19" i="1"/>
  <c r="J18" i="1"/>
  <c r="J20" i="1"/>
  <c r="J17" i="1"/>
  <c r="J15" i="1"/>
  <c r="J13" i="1"/>
  <c r="J12" i="1"/>
  <c r="J11" i="1"/>
  <c r="J10" i="1"/>
  <c r="J9" i="1"/>
  <c r="J8" i="1"/>
  <c r="J7" i="1"/>
  <c r="J6" i="1"/>
  <c r="J5" i="1"/>
  <c r="J4" i="1"/>
  <c r="J3" i="1"/>
  <c r="L180" i="1" l="1"/>
  <c r="J133" i="1" l="1"/>
  <c r="J132" i="1"/>
  <c r="J127" i="1"/>
  <c r="J121" i="1"/>
  <c r="J122" i="1"/>
  <c r="J123" i="1"/>
  <c r="J129" i="1"/>
  <c r="J131" i="1"/>
  <c r="J130" i="1"/>
  <c r="J126" i="1"/>
  <c r="J125" i="1"/>
  <c r="J114" i="1"/>
  <c r="J113" i="1"/>
  <c r="J119" i="1"/>
  <c r="J112" i="1"/>
  <c r="J128" i="1"/>
  <c r="J124" i="1"/>
  <c r="J120" i="1"/>
  <c r="J117" i="1"/>
  <c r="J116" i="1"/>
  <c r="J115" i="1"/>
  <c r="J111" i="1"/>
  <c r="J109" i="1"/>
  <c r="J110" i="1"/>
  <c r="J108" i="1"/>
  <c r="J106" i="1"/>
  <c r="J107" i="1"/>
  <c r="J99" i="1"/>
  <c r="J100" i="1"/>
  <c r="J102" i="1"/>
  <c r="J103" i="1"/>
  <c r="J105" i="1"/>
  <c r="J98" i="1"/>
  <c r="J96" i="1"/>
  <c r="J97" i="1"/>
  <c r="J95" i="1"/>
  <c r="J93" i="1"/>
  <c r="J91" i="1"/>
  <c r="P92" i="1"/>
</calcChain>
</file>

<file path=xl/sharedStrings.xml><?xml version="1.0" encoding="utf-8"?>
<sst xmlns="http://schemas.openxmlformats.org/spreadsheetml/2006/main" count="1301" uniqueCount="264">
  <si>
    <t xml:space="preserve"> Yurtdışı Satışı Gerçekleşen Nominal Tutar (TL)**</t>
  </si>
  <si>
    <t xml:space="preserve"> Yurtdışı Satışa Hazır Nominal Tutar</t>
  </si>
  <si>
    <t xml:space="preserve"> Yurtdışı İhraç Limiti Nominal Tutar</t>
  </si>
  <si>
    <t>Borçlanma Aracı</t>
  </si>
  <si>
    <t>Reel Sektör</t>
  </si>
  <si>
    <t>Kira Sertifikası</t>
  </si>
  <si>
    <t>Finansal Kurum</t>
  </si>
  <si>
    <t>Banka</t>
  </si>
  <si>
    <t>ABD Doları</t>
  </si>
  <si>
    <t>YURT DIŞI</t>
  </si>
  <si>
    <t>VDMK</t>
  </si>
  <si>
    <t>Fon</t>
  </si>
  <si>
    <t>Varant</t>
  </si>
  <si>
    <t>VTMK</t>
  </si>
  <si>
    <t>Toplam Yurtiçi Satışa Hazır Nominal Tutar (TL)</t>
  </si>
  <si>
    <t>Toplam Yurtiçi Satışı Gerçekleşen Nominal Tutar (TL)</t>
  </si>
  <si>
    <t>Toplam Yurtiçi İhraç Limiti Nominal Tutar (TL)</t>
  </si>
  <si>
    <t>YURT İÇİ</t>
  </si>
  <si>
    <t>*** Tavan kısmen/tamamen iptal edilmiştir.</t>
  </si>
  <si>
    <t>* Kurul karar tarihindeki TCMB Döviz Satış Kuru dikkate alınmıştır.</t>
  </si>
  <si>
    <t>-</t>
  </si>
  <si>
    <t>Yurtiçi Satışa Hazır Nominal Tutar (TL)</t>
  </si>
  <si>
    <t>Yurtiçi Satışı Gerçekleşen Nominal Tutar (TL)</t>
  </si>
  <si>
    <t>Yurtiçi İhraç Limiti Nominal Tutar ABD Doları Karşılığı*</t>
  </si>
  <si>
    <t>Yurtiçi İhraç Limiti Nominal Tutar (TL)</t>
  </si>
  <si>
    <t xml:space="preserve">Satış Yöntemi
</t>
  </si>
  <si>
    <t>İzahname/ihraç Belgesi
Kurul Kararı Tarihi</t>
  </si>
  <si>
    <t>İşlemden Kaldırma/Olumsuz Sonuçlanma Tarihi</t>
  </si>
  <si>
    <t>İzahname/İhraç Belgesi
Başvuru Tarihi</t>
  </si>
  <si>
    <t>Sermaye Piyasası Aracının Türü</t>
  </si>
  <si>
    <t>Grubu</t>
  </si>
  <si>
    <t>Şirket Adı</t>
  </si>
  <si>
    <t>Sıra</t>
  </si>
  <si>
    <t>2019 YILI İZAHNAME/İHRAÇ BELGESİ ONAYLANAN BORÇLANMA VE DİĞER SERMAYE PİYASASI ARAÇLARI ÖZET DURUM TABLOSU</t>
  </si>
  <si>
    <t>AKTİF BANK SUKUK VARLIK KİRALAMA A.Ş.</t>
  </si>
  <si>
    <t>24.04.2017 18.06.2018</t>
  </si>
  <si>
    <t>AYTEMİZ AKARYAKIT DAĞITIM A.Ş.</t>
  </si>
  <si>
    <t>İŞ YATIRIM MENKUL DEĞERLER A.Ş.</t>
  </si>
  <si>
    <t>ŞEKER FİNANSAL KİRALAMA A.Ş.</t>
  </si>
  <si>
    <t>İNALLAR OTOMOTİV SANAYİ VE TİCARET A.Ş.</t>
  </si>
  <si>
    <t>TÜPRAŞ TÜRKİYE PETROL RAFİNERİLERİ A.Ş.</t>
  </si>
  <si>
    <t>ASLAN ÇİMENTO A.Ş.</t>
  </si>
  <si>
    <t>TACİRLER YATIRIM MENKUL DEĞERLER A.Ş.</t>
  </si>
  <si>
    <t>FİBABANKA A.Ş.</t>
  </si>
  <si>
    <t>ADANA ÇİMENTO SANAYİİ T.A.Ş.</t>
  </si>
  <si>
    <t>AK FİNANSAL KİRALAMA A.Ş.</t>
  </si>
  <si>
    <t>TÜRKİYE VAKIFLAR BANKASI T.A.O.</t>
  </si>
  <si>
    <t>OPET PETROLCÜLÜK A.Ş.</t>
  </si>
  <si>
    <t>TÜRKİYE HALK BANKASI A.Ş.</t>
  </si>
  <si>
    <t>YAPI KREDİ FİNANSAL KİRALAMA A.O.</t>
  </si>
  <si>
    <t>AK YATIRIM MENKUL DEĞERLER A.Ş.</t>
  </si>
  <si>
    <t>AKTİF YATIRIM BANKASI A.Ş.</t>
  </si>
  <si>
    <t>ICBC TURKEY BANK A.Ş.</t>
  </si>
  <si>
    <t>ZORLU FAKTORİNG A.Ş.</t>
  </si>
  <si>
    <t>VERA VARLIK YÖNETİM A.Ş.</t>
  </si>
  <si>
    <t>TÜRKİYE İŞ BANKASI A.Ş.</t>
  </si>
  <si>
    <t>ZORLU ENERJİ ELEKTRİK A.Ş.</t>
  </si>
  <si>
    <t>ODEA BANK A.Ş.</t>
  </si>
  <si>
    <t>TÜRK TELEKOMÜNİKASYON A.Ş.</t>
  </si>
  <si>
    <t>EREĞLİ TEKSTİL TURİZM SANAYİ VE TİCARET A.Ş.</t>
  </si>
  <si>
    <t>T.C. ZİRAAT BANKASI A.Ş.</t>
  </si>
  <si>
    <t>AKBANK T.A.Ş.</t>
  </si>
  <si>
    <t>RÖNESANS HOLDİNG A.Ş.</t>
  </si>
  <si>
    <t>GÜRİŞ HOLDİNG A.Ş.</t>
  </si>
  <si>
    <t>PALMET ENERJİ A.Ş.</t>
  </si>
  <si>
    <t>VAKIF FAKTORİNG A.Ş.</t>
  </si>
  <si>
    <t>TÜRKİYE GARANTİ BANKASI A.Ş.</t>
  </si>
  <si>
    <t>INVEST-AZ YATIRIM MENKUL DEĞERLER A.Ş.</t>
  </si>
  <si>
    <t>HALK FİNANSAL KİRALAMA A.Ş.</t>
  </si>
  <si>
    <t>İŞ FAKTORİNG A.Ş.</t>
  </si>
  <si>
    <t>YEDİTEPE FAKTORİNG A.Ş.</t>
  </si>
  <si>
    <t>KOÇ HOLDİNG A.Ş.</t>
  </si>
  <si>
    <t>NUROL YATIRIM BANKASI A.Ş.</t>
  </si>
  <si>
    <t>ULUSAL FAKTORİNG A.Ş.</t>
  </si>
  <si>
    <t>ODAŞ ELEKTRİK ÜRETİM SANAYİİ TİCARET A.Ş.</t>
  </si>
  <si>
    <t>VAKIF YATIRIM MENKUL DEĞERLER A.Ş.</t>
  </si>
  <si>
    <t>SADAL TARIM MAKİNALARI DIŞ TİCARET A.Ş.</t>
  </si>
  <si>
    <t>SÜMER VARLIK YÖNETİMİ A.Ş.</t>
  </si>
  <si>
    <t>ALTERNATİFBANK A.Ş.</t>
  </si>
  <si>
    <t>BURGAN BANK A.Ş.</t>
  </si>
  <si>
    <t>HALK YATIRIM MENKUL DEĞERLER A.Ş.</t>
  </si>
  <si>
    <t>YAPI KREDİ YATIRIM MENKUL DEĞERLER A.Ş.</t>
  </si>
  <si>
    <t>ŞEKER FAKTORİNG A.Ş.</t>
  </si>
  <si>
    <t>KORTEKS  MENSUCAT SANAYİ VE TİCARET A.Ş.</t>
  </si>
  <si>
    <t>TURKCELL İLETİŞİM HİZMETLERİ A.Ş.</t>
  </si>
  <si>
    <t>AKDENİZ FAKTORİNG A.Ş.</t>
  </si>
  <si>
    <t>QNB FİNANS FAKTORİNG A.Ş.</t>
  </si>
  <si>
    <t>QNB FİNANS YATIRIM MENKUL DEĞERLER A.Ş.</t>
  </si>
  <si>
    <t>NUROL HOLDİNG A.Ş.</t>
  </si>
  <si>
    <t>OYAK YATIRIM MENKUL DEĞERLER A.Ş.</t>
  </si>
  <si>
    <t>ORFİN FİNANSMAN A.Ş.</t>
  </si>
  <si>
    <t>DENİZ FİNANSAL KİRALAMA A.Ş.</t>
  </si>
  <si>
    <t>ALTERNATİF MENKUL DEĞERLER A.Ş.</t>
  </si>
  <si>
    <t>YAPI VE KREDİ BANKASI A.Ş.</t>
  </si>
  <si>
    <t>EREĞLİ DEMİR VE ÇELİK FABRİKALARI A.Ş.</t>
  </si>
  <si>
    <t>GELECEK VARLIK YÖNETİMİ A.Ş.</t>
  </si>
  <si>
    <t>AK FAKTORİNG A.Ş.</t>
  </si>
  <si>
    <t>CREDİTWEST FAKTORİNG A.Ş.</t>
  </si>
  <si>
    <t>DOĞUŞ HOLDİNG A.Ş.</t>
  </si>
  <si>
    <t>YATIRIM FİNANSMAN MENKUL DEĞERLER A.Ş.</t>
  </si>
  <si>
    <t>FİBA FAKTORİNG A.Ş.</t>
  </si>
  <si>
    <t>SÜMER FAKTORİNG A.Ş.</t>
  </si>
  <si>
    <t>TÜRK EKONOMİ BANKASI A.Ş.</t>
  </si>
  <si>
    <t>GARANTİ FİLO YÖNETİM HİZMETLERİ A.Ş.</t>
  </si>
  <si>
    <t>HAYAT VARLIK YÖNETİMİ A.Ş.</t>
  </si>
  <si>
    <t>LİDER FAKTORİNG A.Ş.</t>
  </si>
  <si>
    <t>İSTANBUL FAKTORİNG A.Ş.</t>
  </si>
  <si>
    <t xml:space="preserve">İŞ YATIRIM MENKUL DEĞERLER A.Ş. </t>
  </si>
  <si>
    <t>TURKISH BANK A.Ş.</t>
  </si>
  <si>
    <t>OYKA KAĞIT AMBALAJ SANAYİİ VE TİCARET A.Ş.</t>
  </si>
  <si>
    <t>TAT GIDA SANAYİ A.Ş.</t>
  </si>
  <si>
    <t>QNB FİNANSBANK A.Ş.</t>
  </si>
  <si>
    <t>SGT SANAYİ VE TİCARİ ÜRÜNLER DIŞ TİCARET A.Ş.</t>
  </si>
  <si>
    <t>TEB FİNANSMAN A.Ş.</t>
  </si>
  <si>
    <t>PHILLIP CAPITAL MENKUL DEĞERLER A.Ş.</t>
  </si>
  <si>
    <t>KENT FAKTORİNG A.Ş.</t>
  </si>
  <si>
    <t>GEDİK YATIRIM MENKUL DEĞERLER A.Ş.</t>
  </si>
  <si>
    <t xml:space="preserve">LDR TURİZM A.Ş. </t>
  </si>
  <si>
    <t>BİOFARMA İLAÇ SANAYİ VE TİCARET A.Ş.</t>
  </si>
  <si>
    <t>GARANTİ FAKTORİNG A.Ş.</t>
  </si>
  <si>
    <t>DESTEK FAKTORİNG A.Ş.</t>
  </si>
  <si>
    <t>EKO FAKTORİNG A.Ş.</t>
  </si>
  <si>
    <t>GLOBAL YATIRIM HOLDİNG A.Ş.</t>
  </si>
  <si>
    <t>ANADOLUBANK A.Ş.</t>
  </si>
  <si>
    <t>TÜRKİYE VAKIFLAR BANKASI T.A.O</t>
  </si>
  <si>
    <t>UŞAK SERAMİK SANAYİ A.Ş.</t>
  </si>
  <si>
    <t>DENİZ FAKTORİNG A.Ş.</t>
  </si>
  <si>
    <t>BANKPOZİTİF KREDİ VE KALKINMA BANKASI AŞ</t>
  </si>
  <si>
    <t>BAŞER FAKTORİNG A.Ş.</t>
  </si>
  <si>
    <t>DORUK FAKTORİNG A.Ş.</t>
  </si>
  <si>
    <t>AKFEN HOLDİNG A.Ş.</t>
  </si>
  <si>
    <t>QNB FİNANS FİNANSAL KİRALAMA A.Ş.</t>
  </si>
  <si>
    <t>TERA YATIRIM MENKUL DEĞERLER A.Ş.</t>
  </si>
  <si>
    <t>İŞ FİNANSAL KİRALAMA A.Ş.</t>
  </si>
  <si>
    <t>ŞEKERBANK T.A.Ş.</t>
  </si>
  <si>
    <t>TURKCELL FİNANSMAN A.Ş.</t>
  </si>
  <si>
    <t>OTOKOÇ OTOMOTİV SANAYİ TİCARET A.Ş.</t>
  </si>
  <si>
    <t>YAPI KREDİ FAKTORİNG A.Ş.</t>
  </si>
  <si>
    <t>MİGROS TİCARET A.Ş.</t>
  </si>
  <si>
    <t>DESTEK VARLIK YÖNETİM A.Ş. (Yeni Unvan; Deren Varlık Yönetim A.Ş.)</t>
  </si>
  <si>
    <t>BAŞKENT ELEKTRİK DAĞITIM A.Ş.</t>
  </si>
  <si>
    <t>İNFO YATIRIM MENKUL DEĞERLER A.Ş.</t>
  </si>
  <si>
    <t>TÜRKİYE SINAİ KALKINMA BANKASI A.Ş.</t>
  </si>
  <si>
    <t>BORUSAN YATIRIM VE PAZARLAMA A.Ş.</t>
  </si>
  <si>
    <t>ÇAĞDAŞ FAKTORİNG A.Ş.</t>
  </si>
  <si>
    <t>TAM FAKTORİNG A.Ş.</t>
  </si>
  <si>
    <t>MLP SAĞLIK HİZMETLERİ A.Ş.</t>
  </si>
  <si>
    <t>PASHA YATIRIM BANKASI A.Ş.</t>
  </si>
  <si>
    <t>ALTERNATİF FİNANSAL KİRALAMA A.Ş.</t>
  </si>
  <si>
    <t>KOTON MAĞAZACILIK TEKSTİL SANAYİ VE TİCARET A.Ş.</t>
  </si>
  <si>
    <t>DORUK FİNANSMAN A.Ş.</t>
  </si>
  <si>
    <t>DENİZBANK A.Ş.</t>
  </si>
  <si>
    <t>NETLOG LOJİSTİK HİZMETLERİ A.Ş.</t>
  </si>
  <si>
    <t>HUZUR FAKTORİNG A.Ş.</t>
  </si>
  <si>
    <t>ZORLU ENERJİ ELEKTRİK ÜRETİM A.Ş.</t>
  </si>
  <si>
    <t>TÜRK HAVA YOLLARI A.Ş.</t>
  </si>
  <si>
    <t>ERYAP MÜHENDİSLİK İNŞAAT TAAHHÜT TURİZM SANAYİ VE TİCARET A.Ş.</t>
  </si>
  <si>
    <t>ŞEKER YATIRIM MENKUL DEĞERLER A.Ş.</t>
  </si>
  <si>
    <t>DENİZ YATIRIM MENKUL DEĞERLER A.Ş.</t>
  </si>
  <si>
    <t>BURGAN YATIRIM MENKUL DEĞERLER A.Ş.</t>
  </si>
  <si>
    <t>KAPİTAL FAKTORİNG A.Ş.</t>
  </si>
  <si>
    <t>ÜNLÜ MENKUL DEĞERLER A.Ş.</t>
  </si>
  <si>
    <t>BİRİKİM VARLIK YÖNETİMİ A.Ş.</t>
  </si>
  <si>
    <t>MERSİN ULUSLARARASI LİMAN İŞLETMECİLİĞİ A.Ş.</t>
  </si>
  <si>
    <t>OPTİMA FAKTORİNG A.Ş.</t>
  </si>
  <si>
    <t>ARENA FAKTORİNG A.Ş.</t>
  </si>
  <si>
    <t>ATILIM FAKTORİNG A.Ş.</t>
  </si>
  <si>
    <t xml:space="preserve"> GLOBAL MENKUL DEĞERLER A.Ş.</t>
  </si>
  <si>
    <t>GARANTİ FİNANSAL KİRALAMA A.Ş.</t>
  </si>
  <si>
    <t>OSMANLI YATIRIM MENKUL DEĞERLER A.Ş.</t>
  </si>
  <si>
    <t>GEDİK YATIRIM HOLDİNG A.Ş.</t>
  </si>
  <si>
    <t>YDA İNŞAAT SANAYİ VE TİCARET A.Ş.</t>
  </si>
  <si>
    <t>SARTEN AMBALAJ SANAYİ VE TİCARET A.Ş.</t>
  </si>
  <si>
    <t>HAYAT VARLIK YÖNETİM A.Ş.</t>
  </si>
  <si>
    <t>DEVİR FAKTORİNG A.Ş.</t>
  </si>
  <si>
    <t>KOÇ FİNANSMAN A.Ş.</t>
  </si>
  <si>
    <t>DENİZ YATIRIM MENKUL KIYMETLER A.Ş.</t>
  </si>
  <si>
    <t>GCM YATIRIM MENKUL DEĞERLER A.Ş.</t>
  </si>
  <si>
    <t>NUROL VARLIK KİRALAMA A.Ş.</t>
  </si>
  <si>
    <t>QNB FİNANS VARLIK KİRALAMA A.Ş.</t>
  </si>
  <si>
    <t>VAKIF VARLIK KİRALAMA A.Ş.</t>
  </si>
  <si>
    <t>BEREKET VARLIK KİRALAMA A.Ş.</t>
  </si>
  <si>
    <t>TF VARLIK KİRALAMA A.Ş.</t>
  </si>
  <si>
    <t>HALK VARLIK KİRALAMA A.Ş.</t>
  </si>
  <si>
    <t>ZİRAAT KATILIM VARLIK KİRALAMA A.Ş.</t>
  </si>
  <si>
    <t>KATILIM VARLIK KİRALAMA A.Ş.</t>
  </si>
  <si>
    <t>YATIRIM VARLIK KİRALAMA A.Ş.</t>
  </si>
  <si>
    <t>ZKB VARLIK KİRALAMA A.Ş.</t>
  </si>
  <si>
    <t>KT KİRA SERTİFİKALARI VARLIK KİRALAMA A.Ş.</t>
  </si>
  <si>
    <t>AKTİF YATIRIM BANKASI A.Ş. TURKCELL VARLIK FİNANSMANI FONU</t>
  </si>
  <si>
    <t>TÜRKİYE KALKINMA VE YATIRIM BANKASI A.Ş. İKİNCİ VARLIK FİNANSMANI FONU</t>
  </si>
  <si>
    <t>ÜNLÜ MENKUL DEĞERLER A.Ş. HASAT VARLIK FİNANSMANI FONU</t>
  </si>
  <si>
    <t>AKTİF YATIRIM BANKASI A.Ş.(2) NOLU  EMEK VARLIK FİNANSMANI FONU</t>
  </si>
  <si>
    <t>AKTİF YATIRIM BANKASI A.Ş (2) NO'LU  TURKCELL VARLIK FİNANSMANI FONU</t>
  </si>
  <si>
    <t>ÜNLÜ MENKUL DEĞERLER A.Ş. ANGORA VARLIK FİNANSMANI FONU</t>
  </si>
  <si>
    <t>TOPLU KONUT İDARESİ BAŞKANLIĞI</t>
  </si>
  <si>
    <t>** 31.12.2019 tarihindeki TCMB Döviz Satış Kuru dikkate alınmıştır.</t>
  </si>
  <si>
    <t xml:space="preserve">HALKA ARZ VE/VEYA NİTELİKLİ </t>
  </si>
  <si>
    <t>NİTELİKLİ</t>
  </si>
  <si>
    <t>NİTELİKLİ VE/VEYA TAHSİSLİ</t>
  </si>
  <si>
    <t>HALKA ARZ VE/VEYA NİTELİKLİ VE/VEYA TAHSİSLİ</t>
  </si>
  <si>
    <t>YURTDIŞI</t>
  </si>
  <si>
    <t>HALKA ARZ VE/VEYA  NİTELİKLİ</t>
  </si>
  <si>
    <t>NİTELİKLİ / TAHSİSLİ</t>
  </si>
  <si>
    <t xml:space="preserve">NİTELİKLİ </t>
  </si>
  <si>
    <t>İŞ FAKTORİNG A.Ş. (***)</t>
  </si>
  <si>
    <t>NUROL YATIRIM BANKASI A.Ş. (***)</t>
  </si>
  <si>
    <t>06.02.2019 19.02.2019</t>
  </si>
  <si>
    <t>07.02.2019  08.03.2019</t>
  </si>
  <si>
    <t xml:space="preserve">28.02.2019, </t>
  </si>
  <si>
    <t>USD</t>
  </si>
  <si>
    <t>04.04.2019    15.05.2019</t>
  </si>
  <si>
    <t>HALKA ARZ,NİTELİKLİ</t>
  </si>
  <si>
    <t>NİTELİKLİ/ TAHSİSLİ</t>
  </si>
  <si>
    <t>HALKA ARZ/ NİTELİKLİ/ TAHSİSLİ</t>
  </si>
  <si>
    <t>NİTELİKLİ/TAHSİSLİ</t>
  </si>
  <si>
    <t>TAHSİSLİ</t>
  </si>
  <si>
    <t>YURTDIŞI İhraç Limiti Nominal Tutar</t>
  </si>
  <si>
    <t>YURTDIŞI İhraç Limiti Para Birimi</t>
  </si>
  <si>
    <t>YURTDIŞI Satışı Gerçekleşen Nominal Tutar</t>
  </si>
  <si>
    <t>YURTDIŞI Satışa Hazır Nominal Tutar</t>
  </si>
  <si>
    <t>YURTDIŞI Satışı Gerçekleşen Nominal Tutar (TL)**</t>
  </si>
  <si>
    <t>2.04.2019
16.05.2019</t>
  </si>
  <si>
    <t>HALKA ARZ / NİTELİKLİ</t>
  </si>
  <si>
    <t>HALKA ARZ / NİTELİKLİ  TAHSİSLİ</t>
  </si>
  <si>
    <t>Euro</t>
  </si>
  <si>
    <t>QNB FİNANS YATIRIM MENKUL DEĞERLER A.Ş.***</t>
  </si>
  <si>
    <t>ŞEKER FİNANSAL KİRALAMA A.Ş.***</t>
  </si>
  <si>
    <t>AKDENİZ FAKTORİNG A.Ş.***</t>
  </si>
  <si>
    <t>DESTEK FAKTORİNG A.Ş.***</t>
  </si>
  <si>
    <t>Tahsisli/Nitelikli Yatırımcı</t>
  </si>
  <si>
    <t>Nitelikli Yatırımcı</t>
  </si>
  <si>
    <t>Yurtdışı</t>
  </si>
  <si>
    <t>Halka Arz/Nitelikli Yatırımcı</t>
  </si>
  <si>
    <t>Halka Arz/Tahsisli/Nitelikli Yatırımcı</t>
  </si>
  <si>
    <t>SUZUKİ MOTORLU ARAÇLAR PAZARLAMA A.Ş.</t>
  </si>
  <si>
    <t>20.03.2019</t>
  </si>
  <si>
    <t>Halka Arz</t>
  </si>
  <si>
    <t>Diğer</t>
  </si>
  <si>
    <t>HALKA ARZ/ NİTELİKLİ</t>
  </si>
  <si>
    <t>Sütun Etiketleri</t>
  </si>
  <si>
    <t xml:space="preserve"> Yurtdışı İhraç Limiti Nominal Tutar Banka</t>
  </si>
  <si>
    <t xml:space="preserve"> Yurtdışı Satışa Hazır Nominal Tutar Banka</t>
  </si>
  <si>
    <t xml:space="preserve"> Yurtdışı Satışı Gerçekleşen Nominal Tutar (TL)** Banka</t>
  </si>
  <si>
    <t xml:space="preserve"> Yurtdışı İhraç Limiti Nominal Tutar Finansal Kurum</t>
  </si>
  <si>
    <t xml:space="preserve"> Yurtdışı Satışa Hazır Nominal Tutar Finansal Kurum</t>
  </si>
  <si>
    <t xml:space="preserve"> Yurtdışı Satışı Gerçekleşen Nominal Tutar (TL)** Finansal Kurum</t>
  </si>
  <si>
    <t xml:space="preserve"> Yurtdışı İhraç Limiti Nominal Tutar Reel Sektör</t>
  </si>
  <si>
    <t xml:space="preserve"> Yurtdışı Satışa Hazır Nominal Tutar Reel Sektör</t>
  </si>
  <si>
    <t xml:space="preserve"> Yurtdışı Satışı Gerçekleşen Nominal Tutar (TL)** Reel Sektör</t>
  </si>
  <si>
    <t xml:space="preserve"> Yurtdışı İhraç Limiti Nominal Tutar Toplamı</t>
  </si>
  <si>
    <t xml:space="preserve"> Yurtdışı Satışa Hazır Nominal Tutar Toplamı</t>
  </si>
  <si>
    <t xml:space="preserve"> Yurtdışı Satışı Gerçekleşen Nominal Tutar (TL)** Toplamı</t>
  </si>
  <si>
    <t>Türkiye Vakıflar Bankası T.A.O.</t>
  </si>
  <si>
    <t>İTMK</t>
  </si>
  <si>
    <t>Yapı ve Kredi Bankası A.Ş.</t>
  </si>
  <si>
    <t>Türkiye İş Bankası A.Ş.</t>
  </si>
  <si>
    <t>T. Garanti Bankası A.Ş.</t>
  </si>
  <si>
    <t>Deniz Gayrimenkul Yatırım Ortaklığı  A.Ş.</t>
  </si>
  <si>
    <t>Emlak Konut Gayrimenkul Yatırım Ortaklığı A.Ş.</t>
  </si>
  <si>
    <t>Akiş Gayrimenkul Yatırım Ortaklığı A.Ş.</t>
  </si>
  <si>
    <t>İş Gayrimenkul Yatırım Ortaklığı A.Ş.</t>
  </si>
  <si>
    <t>Ata Gayrimenkul Yatırım Ortaklığı A.Ş.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</si>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</sst>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₺_-;\-* #,##0.00\ _₺_-;_-* &quot;-&quot;??\ _₺_-;_-@_-"/>
    <numFmt numFmtId="165" formatCode="#,##0.00;[Red]#,##0.00"/>
  </numFmts>
  <fonts count="1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u val="double"/>
      <sz val="22"/>
      <color theme="4" tint="-0.249977111117893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0" fillId="2" borderId="0" xfId="0" applyFont="1" applyFill="1" applyBorder="1" applyAlignment="1">
      <alignment horizontal="left" wrapText="1"/>
    </xf>
    <xf numFmtId="0" fontId="0" fillId="2" borderId="0" xfId="0" applyFill="1" applyBorder="1"/>
    <xf numFmtId="4" fontId="0" fillId="0" borderId="1" xfId="0" applyNumberFormat="1" applyFont="1" applyFill="1" applyBorder="1" applyAlignment="1">
      <alignment horizontal="right" wrapText="1"/>
    </xf>
    <xf numFmtId="4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quotePrefix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wrapText="1"/>
    </xf>
    <xf numFmtId="4" fontId="0" fillId="0" borderId="0" xfId="0" applyNumberFormat="1" applyFont="1" applyFill="1" applyBorder="1" applyAlignment="1">
      <alignment horizontal="right" wrapText="1"/>
    </xf>
    <xf numFmtId="4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right" wrapText="1"/>
    </xf>
    <xf numFmtId="0" fontId="0" fillId="3" borderId="0" xfId="0" applyFill="1" applyBorder="1"/>
    <xf numFmtId="14" fontId="1" fillId="0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/>
    </xf>
    <xf numFmtId="0" fontId="0" fillId="0" borderId="0" xfId="0" pivotButton="1"/>
    <xf numFmtId="4" fontId="0" fillId="0" borderId="1" xfId="0" applyNumberForma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wrapText="1"/>
    </xf>
    <xf numFmtId="14" fontId="8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 wrapText="1"/>
    </xf>
    <xf numFmtId="4" fontId="0" fillId="0" borderId="0" xfId="0" applyNumberFormat="1" applyFill="1" applyBorder="1"/>
    <xf numFmtId="3" fontId="0" fillId="0" borderId="1" xfId="0" applyNumberFormat="1" applyFont="1" applyFill="1" applyBorder="1" applyAlignment="1">
      <alignment horizontal="center" wrapText="1"/>
    </xf>
    <xf numFmtId="4" fontId="0" fillId="0" borderId="1" xfId="0" applyNumberFormat="1" applyFont="1" applyFill="1" applyBorder="1" applyAlignment="1">
      <alignment vertical="center" wrapText="1"/>
    </xf>
    <xf numFmtId="4" fontId="0" fillId="2" borderId="1" xfId="0" applyNumberFormat="1" applyFont="1" applyFill="1" applyBorder="1" applyAlignment="1">
      <alignment vertical="center" wrapText="1"/>
    </xf>
    <xf numFmtId="43" fontId="0" fillId="0" borderId="1" xfId="1" applyFont="1" applyFill="1" applyBorder="1" applyAlignment="1">
      <alignment horizontal="center" wrapText="1"/>
    </xf>
    <xf numFmtId="4" fontId="9" fillId="0" borderId="0" xfId="0" applyNumberFormat="1" applyFont="1" applyFill="1" applyBorder="1"/>
    <xf numFmtId="43" fontId="0" fillId="0" borderId="0" xfId="1" applyFont="1" applyFill="1" applyBorder="1"/>
    <xf numFmtId="4" fontId="1" fillId="0" borderId="1" xfId="0" applyNumberFormat="1" applyFont="1" applyFill="1" applyBorder="1" applyAlignment="1">
      <alignment wrapText="1"/>
    </xf>
    <xf numFmtId="3" fontId="0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left" wrapText="1"/>
    </xf>
    <xf numFmtId="165" fontId="11" fillId="0" borderId="1" xfId="0" applyNumberFormat="1" applyFont="1" applyFill="1" applyBorder="1" applyAlignment="1">
      <alignment wrapText="1"/>
    </xf>
    <xf numFmtId="165" fontId="11" fillId="0" borderId="0" xfId="0" applyNumberFormat="1" applyFont="1" applyFill="1" applyBorder="1" applyAlignment="1">
      <alignment wrapText="1"/>
    </xf>
    <xf numFmtId="4" fontId="10" fillId="0" borderId="0" xfId="0" applyNumberFormat="1" applyFont="1" applyFill="1" applyBorder="1" applyAlignment="1">
      <alignment horizontal="left" wrapText="1"/>
    </xf>
    <xf numFmtId="4" fontId="0" fillId="0" borderId="0" xfId="0" applyNumberFormat="1" applyFill="1" applyBorder="1" applyAlignment="1">
      <alignment wrapText="1"/>
    </xf>
    <xf numFmtId="4" fontId="12" fillId="0" borderId="0" xfId="0" applyNumberFormat="1" applyFont="1"/>
    <xf numFmtId="0" fontId="6" fillId="0" borderId="0" xfId="0" applyFont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14" fontId="13" fillId="0" borderId="0" xfId="0" applyNumberFormat="1" applyFont="1" applyFill="1" applyBorder="1" applyAlignment="1">
      <alignment horizontal="center"/>
    </xf>
    <xf numFmtId="14" fontId="14" fillId="0" borderId="0" xfId="0" applyNumberFormat="1" applyFont="1" applyFill="1" applyBorder="1" applyAlignment="1">
      <alignment horizontal="center"/>
    </xf>
    <xf numFmtId="165" fontId="15" fillId="0" borderId="0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4" fillId="0" borderId="0" xfId="0" applyNumberFormat="1" applyFont="1" applyFill="1" applyBorder="1"/>
  </cellXfs>
  <cellStyles count="2">
    <cellStyle name="Normal" xfId="0" builtinId="0"/>
    <cellStyle name="Virgül" xfId="1" builtinId="3"/>
  </cellStyles>
  <dxfs count="194">
    <dxf>
      <numFmt numFmtId="164" formatCode="_-* #,##0.00\ _₺_-;\-* #,##0.00\ _₺_-;_-* &quot;-&quot;??\ _₺_-;_-@_-"/>
    </dxf>
    <dxf>
      <alignment horizontal="center" readingOrder="0"/>
    </dxf>
    <dxf>
      <alignment horizontal="right" readingOrder="0"/>
    </dxf>
    <dxf>
      <alignment horizontal="center" readingOrder="0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right" readingOrder="0"/>
    </dxf>
    <dxf>
      <alignment horizontal="right" readingOrder="0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alignment horizontal="center" readingOrder="0"/>
    </dxf>
    <dxf>
      <alignment horizontal="right" readingOrder="0"/>
    </dxf>
    <dxf>
      <alignment horizontal="center" readingOrder="0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right" readingOrder="0"/>
    </dxf>
    <dxf>
      <alignment horizontal="right" readingOrder="0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;[Red]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alignment horizontal="center" readingOrder="0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right" readingOrder="0"/>
    </dxf>
    <dxf>
      <alignment horizontal="right" readingOrder="0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alignment horizontal="center" readingOrder="0"/>
    </dxf>
    <dxf>
      <alignment horizontal="right" readingOrder="0"/>
    </dxf>
    <dxf>
      <numFmt numFmtId="4" formatCode="#,##0.00"/>
      <fill>
        <patternFill patternType="none"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medium">
          <color indexed="64"/>
        </bottom>
      </border>
    </dxf>
    <dxf>
      <numFmt numFmtId="4" formatCode="#,##0.00"/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;[Red]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ill>
        <patternFill patternType="none">
          <bgColor indexed="65"/>
        </patternFill>
      </fill>
    </dxf>
    <dxf>
      <fill>
        <patternFill patternType="solid">
          <fgColor rgb="FFFFFFFF"/>
          <bgColor rgb="FF000000"/>
        </patternFill>
      </fill>
    </dxf>
    <dxf>
      <border outline="0">
        <right style="thin">
          <color theme="4" tint="0.39997558519241921"/>
        </right>
      </border>
    </dxf>
    <dxf>
      <fill>
        <patternFill patternType="none">
          <bgColor indexed="65"/>
        </patternFill>
      </fill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alignment horizontal="right" readingOrder="0"/>
    </dxf>
    <dxf>
      <alignment horizontal="right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numFmt numFmtId="164" formatCode="_-* #,##0.00\ _₺_-;\-* #,##0.00\ _₺_-;_-* &quot;-&quot;??\ _₺_-;_-@_-"/>
    </dxf>
    <dxf>
      <alignment horizontal="center" readingOrder="0"/>
    </dxf>
    <dxf>
      <alignment horizontal="right" readingOrder="0"/>
    </dxf>
    <dxf>
      <alignment horizontal="center" readingOrder="0"/>
    </dxf>
    <dxf>
      <numFmt numFmtId="164" formatCode="_-* #,##0.00\ _₺_-;\-* #,##0.00\ _₺_-;_-* &quot;-&quot;??\ _₺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abazaoglu\Desktop\alk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çlanma ve Diğer Araç İhracı"/>
      <sheetName val="alkan"/>
    </sheet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3927.638950925924" createdVersion="6" refreshedVersion="6" minRefreshableVersion="3" recordCount="291">
  <cacheSource type="worksheet">
    <worksheetSource ref="A2:Q293" sheet="Borçlanma ve Diğer Araç İhracı"/>
  </cacheSource>
  <cacheFields count="17">
    <cacheField name="Sıra" numFmtId="0">
      <sharedItems containsSemiMixedTypes="0" containsString="0" containsNumber="1" containsInteger="1" minValue="1" maxValue="291"/>
    </cacheField>
    <cacheField name="Şirket Adı" numFmtId="0">
      <sharedItems/>
    </cacheField>
    <cacheField name="Grubu" numFmtId="4">
      <sharedItems count="5">
        <s v="Finansal Kurum"/>
        <s v="Reel Sektör"/>
        <s v="Banka"/>
        <s v="Fon"/>
        <s v="Diğer"/>
      </sharedItems>
    </cacheField>
    <cacheField name="Sermaye Piyasası Aracının Türü" numFmtId="0">
      <sharedItems count="6">
        <s v="Kira Sertifikası"/>
        <s v="Borçlanma Aracı"/>
        <s v="Varant"/>
        <s v="VDMK"/>
        <s v="VTMK"/>
        <s v="İTMK"/>
      </sharedItems>
    </cacheField>
    <cacheField name="İzahname/İhraç Belgesi_x000a_Başvuru Tarihi" numFmtId="14">
      <sharedItems containsDate="1" containsBlank="1" containsMixedTypes="1" minDate="2017-07-10T00:00:00" maxDate="2020-08-24T00:00:00"/>
    </cacheField>
    <cacheField name="İşlemden Kaldırma/Olumsuz Sonuçlanma Tarihi" numFmtId="0">
      <sharedItems containsDate="1" containsBlank="1" containsMixedTypes="1" minDate="2019-01-31T00:00:00" maxDate="2020-02-13T00:00:00"/>
    </cacheField>
    <cacheField name="İzahname/ihraç Belgesi_x000a_Kurul Kararı Tarihi" numFmtId="14">
      <sharedItems containsDate="1" containsBlank="1" containsMixedTypes="1" minDate="1899-12-30T00:00:00" maxDate="3029-09-27T00:00:00"/>
    </cacheField>
    <cacheField name="Satış Yöntemi_x000a_" numFmtId="0">
      <sharedItems containsBlank="1"/>
    </cacheField>
    <cacheField name="Yurtiçi İhraç Limiti Nominal Tutar (TL)" numFmtId="0">
      <sharedItems containsString="0" containsBlank="1" containsNumber="1" containsInteger="1" minValue="0" maxValue="30000000000"/>
    </cacheField>
    <cacheField name="Yurtiçi İhraç Limiti Nominal Tutar ABD Doları Karşılığı*" numFmtId="4">
      <sharedItems containsString="0" containsBlank="1" containsNumber="1" minValue="0" maxValue="5255413075.4677296"/>
    </cacheField>
    <cacheField name="Yurtiçi Satışı Gerçekleşen Nominal Tutar (TL)" numFmtId="0">
      <sharedItems containsBlank="1" containsMixedTypes="1" containsNumber="1" containsInteger="1" minValue="0" maxValue="19785694000"/>
    </cacheField>
    <cacheField name="Yurtiçi Satışa Hazır Nominal Tutar (TL)" numFmtId="4">
      <sharedItems containsBlank="1" containsMixedTypes="1" containsNumber="1" minValue="0" maxValue="29700000000"/>
    </cacheField>
    <cacheField name="YURTDIŞI İhraç Limiti Nominal Tutar" numFmtId="0">
      <sharedItems containsString="0" containsBlank="1" containsNumber="1" containsInteger="1" minValue="40000000" maxValue="7000000000"/>
    </cacheField>
    <cacheField name="YURTDIŞI İhraç Limiti Para Birimi" numFmtId="0">
      <sharedItems containsBlank="1" count="4">
        <m/>
        <s v="ABD Doları"/>
        <s v="USD"/>
        <s v="Euro"/>
      </sharedItems>
    </cacheField>
    <cacheField name="YURTDIŞI Satışı Gerçekleşen Nominal Tutar" numFmtId="0">
      <sharedItems containsString="0" containsBlank="1" containsNumber="1" minValue="0" maxValue="1450000000"/>
    </cacheField>
    <cacheField name="YURTDIŞI Satışa Hazır Nominal Tutar" numFmtId="0">
      <sharedItems containsBlank="1" containsMixedTypes="1" containsNumber="1" minValue="0" maxValue="7000000000"/>
    </cacheField>
    <cacheField name="YURTDIŞI Satışı Gerçekleşen Nominal Tutar (TL)**" numFmtId="0">
      <sharedItems containsString="0" containsBlank="1" containsNumber="1" minValue="0" maxValue="31548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1">
  <r>
    <n v="1"/>
    <s v="AKTİF BANK SUKUK VARLIK KİRALAMA A.Ş."/>
    <x v="0"/>
    <x v="0"/>
    <s v="24.04.2017 18.06.2018"/>
    <m/>
    <d v="2019-01-17T00:00:00"/>
    <s v="HALKA ARZ VE/VEYA NİTELİKLİ "/>
    <n v="300000000"/>
    <n v="55908608.062021285"/>
    <n v="0"/>
    <n v="300000000"/>
    <m/>
    <x v="0"/>
    <m/>
    <m/>
    <m/>
  </r>
  <r>
    <n v="2"/>
    <s v="AYTEMİZ AKARYAKIT DAĞITIM A.Ş."/>
    <x v="1"/>
    <x v="1"/>
    <d v="2018-11-15T00:00:00"/>
    <m/>
    <d v="2019-01-17T00:00:00"/>
    <s v="NİTELİKLİ"/>
    <n v="300000000"/>
    <n v="55908608.062021285"/>
    <n v="50000000"/>
    <n v="250000000"/>
    <m/>
    <x v="0"/>
    <m/>
    <m/>
    <m/>
  </r>
  <r>
    <n v="3"/>
    <s v="İŞ YATIRIM MENKUL DEĞERLER A.Ş."/>
    <x v="0"/>
    <x v="1"/>
    <d v="2018-12-03T00:00:00"/>
    <m/>
    <d v="2019-01-03T00:00:00"/>
    <s v="NİTELİKLİ VE/VEYA TAHSİSLİ"/>
    <n v="1800000000"/>
    <n v="329151885.30885416"/>
    <n v="1800000000"/>
    <n v="0"/>
    <m/>
    <x v="0"/>
    <m/>
    <m/>
    <m/>
  </r>
  <r>
    <n v="4"/>
    <s v="ŞEKER FİNANSAL KİRALAMA A.Ş."/>
    <x v="0"/>
    <x v="1"/>
    <d v="2018-12-05T00:00:00"/>
    <m/>
    <d v="2019-01-10T00:00:00"/>
    <s v="HALKA ARZ VE/VEYA NİTELİKLİ VE/VEYA TAHSİSLİ"/>
    <n v="180000000"/>
    <n v="32892332.431839775"/>
    <n v="180000000"/>
    <n v="0"/>
    <m/>
    <x v="0"/>
    <m/>
    <m/>
    <m/>
  </r>
  <r>
    <n v="5"/>
    <s v="İNALLAR OTOMOTİV SANAYİ VE TİCARET A.Ş."/>
    <x v="1"/>
    <x v="1"/>
    <d v="2018-12-11T00:00:00"/>
    <m/>
    <d v="2019-02-28T00:00:00"/>
    <s v="NİTELİKLİ"/>
    <n v="60000000"/>
    <n v="11262740.975728793"/>
    <n v="30000000"/>
    <n v="30000000"/>
    <m/>
    <x v="0"/>
    <m/>
    <m/>
    <m/>
  </r>
  <r>
    <n v="6"/>
    <s v="TÜPRAŞ TÜRKİYE PETROL RAFİNERİLERİ A.Ş."/>
    <x v="1"/>
    <x v="1"/>
    <d v="2018-12-11T00:00:00"/>
    <m/>
    <d v="2019-01-03T00:00:00"/>
    <s v="NİTELİKLİ"/>
    <n v="1000000000"/>
    <n v="182862158.50491899"/>
    <n v="650000000"/>
    <n v="350000000"/>
    <m/>
    <x v="0"/>
    <m/>
    <m/>
    <m/>
  </r>
  <r>
    <n v="7"/>
    <s v="ASLAN ÇİMENTO A.Ş."/>
    <x v="1"/>
    <x v="1"/>
    <d v="2018-12-14T00:00:00"/>
    <m/>
    <d v="2019-01-10T00:00:00"/>
    <s v="NİTELİKLİ"/>
    <n v="500000000"/>
    <n v="91367590.088443816"/>
    <n v="130000000"/>
    <n v="370000000"/>
    <m/>
    <x v="0"/>
    <m/>
    <m/>
    <m/>
  </r>
  <r>
    <n v="8"/>
    <s v="TACİRLER YATIRIM MENKUL DEĞERLER A.Ş."/>
    <x v="0"/>
    <x v="1"/>
    <d v="2018-12-14T00:00:00"/>
    <m/>
    <d v="2019-01-03T00:00:00"/>
    <s v="NİTELİKLİ"/>
    <n v="350000000"/>
    <n v="64001755.476721644"/>
    <n v="350000000"/>
    <n v="0"/>
    <m/>
    <x v="0"/>
    <m/>
    <m/>
    <m/>
  </r>
  <r>
    <n v="9"/>
    <s v="FİBABANKA A.Ş."/>
    <x v="2"/>
    <x v="1"/>
    <d v="2018-12-17T00:00:00"/>
    <m/>
    <d v="2019-01-03T00:00:00"/>
    <s v="NİTELİKLİ VE/VEYA TAHSİSLİ"/>
    <n v="2350000000"/>
    <n v="429726072.48655963"/>
    <n v="1559045000"/>
    <n v="790955000"/>
    <m/>
    <x v="0"/>
    <m/>
    <m/>
    <m/>
  </r>
  <r>
    <n v="10"/>
    <s v="ADANA ÇİMENTO SANAYİİ T.A.Ş."/>
    <x v="1"/>
    <x v="1"/>
    <d v="2018-12-18T00:00:00"/>
    <m/>
    <d v="2019-01-10T00:00:00"/>
    <s v="NİTELİKLİ"/>
    <n v="500000000"/>
    <n v="91367590.088443816"/>
    <n v="0"/>
    <n v="500000000"/>
    <m/>
    <x v="0"/>
    <m/>
    <m/>
    <m/>
  </r>
  <r>
    <n v="11"/>
    <s v="AK FİNANSAL KİRALAMA A.Ş."/>
    <x v="0"/>
    <x v="1"/>
    <d v="2018-12-18T00:00:00"/>
    <m/>
    <d v="2019-01-10T00:00:00"/>
    <s v="NİTELİKLİ VE/VEYA TAHSİSLİ"/>
    <n v="1150000000"/>
    <n v="210145457.20342079"/>
    <n v="1150000"/>
    <n v="1148850000"/>
    <m/>
    <x v="0"/>
    <m/>
    <m/>
    <m/>
  </r>
  <r>
    <n v="12"/>
    <s v="TÜRKİYE VAKIFLAR BANKASI T.A.O."/>
    <x v="2"/>
    <x v="1"/>
    <d v="2018-12-19T00:00:00"/>
    <m/>
    <d v="2019-01-10T00:00:00"/>
    <s v="YURTDIŞI"/>
    <m/>
    <m/>
    <m/>
    <m/>
    <n v="5000000000"/>
    <x v="1"/>
    <n v="1450000000"/>
    <n v="3550000000"/>
    <n v="8628515000"/>
  </r>
  <r>
    <n v="13"/>
    <s v="OPET PETROLCÜLÜK A.Ş."/>
    <x v="1"/>
    <x v="1"/>
    <d v="2018-12-19T00:00:00"/>
    <m/>
    <d v="2019-01-17T00:00:00"/>
    <s v="NİTELİKLİ"/>
    <n v="500000000"/>
    <n v="93181013.436702132"/>
    <n v="250000000"/>
    <n v="250000000"/>
    <m/>
    <x v="0"/>
    <m/>
    <m/>
    <m/>
  </r>
  <r>
    <n v="14"/>
    <s v="TÜRKİYE HALK BANKASI A.Ş."/>
    <x v="2"/>
    <x v="1"/>
    <d v="2018-12-21T00:00:00"/>
    <m/>
    <d v="2019-01-17T00:00:00"/>
    <s v="YURTDIŞI"/>
    <m/>
    <m/>
    <m/>
    <m/>
    <n v="2000000000"/>
    <x v="1"/>
    <n v="0"/>
    <n v="2000000000"/>
    <n v="0"/>
  </r>
  <r>
    <n v="15"/>
    <s v="YAPI KREDİ FİNANSAL KİRALAMA A.O."/>
    <x v="0"/>
    <x v="1"/>
    <d v="2018-12-21T00:00:00"/>
    <m/>
    <d v="2019-01-10T00:00:00"/>
    <s v="NİTELİKLİ"/>
    <n v="4500000000"/>
    <n v="822308310.7959944"/>
    <n v="270000000"/>
    <n v="4230000000"/>
    <m/>
    <x v="0"/>
    <m/>
    <m/>
    <m/>
  </r>
  <r>
    <n v="16"/>
    <s v="AK YATIRIM MENKUL DEĞERLER A.Ş."/>
    <x v="0"/>
    <x v="1"/>
    <d v="2018-12-24T00:00:00"/>
    <m/>
    <d v="2019-01-17T00:00:00"/>
    <s v="NİTELİKLİ"/>
    <n v="500000000"/>
    <n v="91367590.088443816"/>
    <n v="499679000"/>
    <n v="321000"/>
    <m/>
    <x v="0"/>
    <m/>
    <m/>
    <m/>
  </r>
  <r>
    <n v="17"/>
    <s v="AKTİF YATIRIM BANKASI A.Ş."/>
    <x v="2"/>
    <x v="1"/>
    <d v="2018-12-25T00:00:00"/>
    <m/>
    <d v="2019-01-17T00:00:00"/>
    <s v="HALKA ARZ VE/VEYA  NİTELİKLİ"/>
    <n v="600000000"/>
    <n v="109641108.10613258"/>
    <n v="600000000"/>
    <n v="0"/>
    <m/>
    <x v="0"/>
    <m/>
    <m/>
    <m/>
  </r>
  <r>
    <n v="18"/>
    <s v="ICBC TURKEY BANK A.Ş."/>
    <x v="2"/>
    <x v="1"/>
    <d v="2018-12-26T00:00:00"/>
    <m/>
    <d v="2019-01-10T00:00:00"/>
    <s v="NİTELİKLİ"/>
    <n v="350000000"/>
    <n v="63957313.061910674"/>
    <n v="0"/>
    <n v="350000000"/>
    <m/>
    <x v="0"/>
    <m/>
    <m/>
    <m/>
  </r>
  <r>
    <n v="19"/>
    <s v="ZORLU FAKTORİNG A.Ş."/>
    <x v="0"/>
    <x v="1"/>
    <d v="2018-12-26T00:00:00"/>
    <m/>
    <d v="2019-01-17T00:00:00"/>
    <s v="NİTELİKLİ"/>
    <n v="80000000"/>
    <n v="14618814.414151011"/>
    <n v="80000000"/>
    <n v="0"/>
    <m/>
    <x v="0"/>
    <m/>
    <m/>
    <m/>
  </r>
  <r>
    <n v="20"/>
    <s v="VERA VARLIK YÖNETİM A.Ş."/>
    <x v="0"/>
    <x v="1"/>
    <d v="2018-12-26T00:00:00"/>
    <d v="2019-01-31T00:00:00"/>
    <s v="-"/>
    <m/>
    <m/>
    <m/>
    <m/>
    <m/>
    <m/>
    <x v="0"/>
    <m/>
    <m/>
    <m/>
  </r>
  <r>
    <n v="21"/>
    <s v="TÜRKİYE İŞ BANKASI A.Ş."/>
    <x v="2"/>
    <x v="1"/>
    <d v="2018-12-31T00:00:00"/>
    <m/>
    <d v="2019-01-24T00:00:00"/>
    <s v="YURTDIŞI"/>
    <m/>
    <m/>
    <m/>
    <m/>
    <n v="5000000000"/>
    <x v="1"/>
    <n v="53000000"/>
    <n v="4947000000"/>
    <n v="315387100"/>
  </r>
  <r>
    <n v="22"/>
    <s v="ZORLU ENERJİ ELEKTRİK A.Ş."/>
    <x v="1"/>
    <x v="1"/>
    <d v="2018-12-31T00:00:00"/>
    <m/>
    <d v="2019-02-14T00:00:00"/>
    <s v="NİTELİKLİ"/>
    <n v="400000000"/>
    <n v="75912852.045851365"/>
    <n v="399550000"/>
    <n v="450000"/>
    <m/>
    <x v="0"/>
    <m/>
    <m/>
    <m/>
  </r>
  <r>
    <n v="23"/>
    <s v="ODEA BANK A.Ş."/>
    <x v="2"/>
    <x v="1"/>
    <d v="2019-01-04T00:00:00"/>
    <m/>
    <d v="2019-01-31T00:00:00"/>
    <s v="NİTELİKLİ / TAHSİSLİ"/>
    <n v="3900000000"/>
    <n v="747083500.94822133"/>
    <n v="3443270000"/>
    <n v="456730000"/>
    <m/>
    <x v="0"/>
    <m/>
    <m/>
    <m/>
  </r>
  <r>
    <n v="24"/>
    <s v="TÜRK TELEKOMÜNİKASYON A.Ş."/>
    <x v="1"/>
    <x v="1"/>
    <d v="2019-01-07T00:00:00"/>
    <m/>
    <d v="2019-02-07T00:00:00"/>
    <s v="YURTDIŞI"/>
    <m/>
    <m/>
    <m/>
    <m/>
    <n v="500000000"/>
    <x v="1"/>
    <n v="500000000"/>
    <n v="0"/>
    <n v="2975350000"/>
  </r>
  <r>
    <n v="25"/>
    <s v="EREĞLİ TEKSTİL TURİZM SANAYİ VE TİCARET A.Ş."/>
    <x v="1"/>
    <x v="1"/>
    <d v="2019-01-07T00:00:00"/>
    <m/>
    <d v="2019-01-31T00:00:00"/>
    <s v="NİTELİKLİ "/>
    <n v="400000000"/>
    <n v="76623948.815202191"/>
    <n v="387900000"/>
    <n v="12100000"/>
    <m/>
    <x v="0"/>
    <m/>
    <m/>
    <m/>
  </r>
  <r>
    <n v="26"/>
    <s v="T.C. ZİRAAT BANKASI A.Ş."/>
    <x v="2"/>
    <x v="1"/>
    <d v="2019-01-11T00:00:00"/>
    <m/>
    <d v="2019-01-24T00:00:00"/>
    <s v="NİTELİKLİ / TAHSİSLİ"/>
    <n v="12500000000"/>
    <n v="2365855966.6887479"/>
    <n v="5360640000"/>
    <n v="7139360000"/>
    <m/>
    <x v="0"/>
    <m/>
    <m/>
    <m/>
  </r>
  <r>
    <n v="27"/>
    <s v="T.C. ZİRAAT BANKASI A.Ş."/>
    <x v="2"/>
    <x v="1"/>
    <d v="2019-01-11T00:00:00"/>
    <m/>
    <d v="2019-01-24T00:00:00"/>
    <s v="NİTELİKLİ / TAHSİSLİ"/>
    <n v="2500000000"/>
    <n v="473171193.3377496"/>
    <n v="0"/>
    <n v="2500000000"/>
    <m/>
    <x v="0"/>
    <m/>
    <m/>
    <m/>
  </r>
  <r>
    <n v="28"/>
    <s v="T.C. ZİRAAT BANKASI A.Ş."/>
    <x v="2"/>
    <x v="1"/>
    <d v="2019-01-11T00:00:00"/>
    <m/>
    <d v="2019-01-24T00:00:00"/>
    <s v="NİTELİKLİ / TAHSİSLİ"/>
    <n v="2500000000"/>
    <n v="473171193.3377496"/>
    <n v="0"/>
    <n v="2500000000"/>
    <m/>
    <x v="0"/>
    <m/>
    <m/>
    <m/>
  </r>
  <r>
    <n v="29"/>
    <s v="T.C. ZİRAAT BANKASI A.Ş."/>
    <x v="2"/>
    <x v="1"/>
    <d v="2019-01-11T00:00:00"/>
    <m/>
    <d v="2019-01-31T00:00:00"/>
    <s v="YURTDIŞI"/>
    <m/>
    <m/>
    <m/>
    <m/>
    <n v="4000000000"/>
    <x v="1"/>
    <n v="91610000"/>
    <n v="3908390000"/>
    <n v="545143627"/>
  </r>
  <r>
    <n v="30"/>
    <s v="AKBANK T.A.Ş."/>
    <x v="2"/>
    <x v="1"/>
    <d v="2019-01-14T00:00:00"/>
    <m/>
    <d v="2019-02-14T00:00:00"/>
    <s v="NİTELİKLİ"/>
    <n v="7500000000"/>
    <n v="1423365975.8597131"/>
    <n v="111141000"/>
    <n v="7388859000"/>
    <m/>
    <x v="0"/>
    <m/>
    <m/>
    <m/>
  </r>
  <r>
    <n v="31"/>
    <s v="RÖNESANS HOLDİNG A.Ş."/>
    <x v="1"/>
    <x v="1"/>
    <d v="2019-01-15T00:00:00"/>
    <m/>
    <d v="2019-02-21T00:00:00"/>
    <s v="NİTELİKLİ"/>
    <n v="1500000000"/>
    <n v="281764219.70095426"/>
    <n v="0"/>
    <n v="1500000000"/>
    <m/>
    <x v="0"/>
    <m/>
    <m/>
    <m/>
  </r>
  <r>
    <n v="32"/>
    <s v="GÜRİŞ HOLDİNG A.Ş."/>
    <x v="1"/>
    <x v="1"/>
    <d v="2019-01-17T00:00:00"/>
    <m/>
    <d v="2019-01-31T00:00:00"/>
    <s v="NİTELİKLİ"/>
    <n v="500000000"/>
    <n v="95779936.019002736"/>
    <n v="0"/>
    <n v="500000000"/>
    <m/>
    <x v="0"/>
    <m/>
    <m/>
    <m/>
  </r>
  <r>
    <n v="33"/>
    <s v="İŞ YATIRIM MENKUL DEĞERLER A.Ş."/>
    <x v="0"/>
    <x v="1"/>
    <d v="2019-01-18T00:00:00"/>
    <m/>
    <d v="2019-01-31T00:00:00"/>
    <s v="NİTELİKLİ / TAHSİSLİ"/>
    <n v="2000000000"/>
    <n v="383119744.07601094"/>
    <n v="1986471584"/>
    <n v="13528416"/>
    <m/>
    <x v="0"/>
    <m/>
    <m/>
    <m/>
  </r>
  <r>
    <n v="34"/>
    <s v="PALMET ENERJİ A.Ş."/>
    <x v="1"/>
    <x v="1"/>
    <d v="2019-01-18T00:00:00"/>
    <m/>
    <d v="2019-03-14T00:00:00"/>
    <s v="NİTELİKLİ"/>
    <n v="150000000"/>
    <n v="27414284.669932015"/>
    <n v="0"/>
    <n v="150000000"/>
    <m/>
    <x v="0"/>
    <m/>
    <m/>
    <m/>
  </r>
  <r>
    <n v="35"/>
    <s v="VAKIF FAKTORİNG A.Ş."/>
    <x v="0"/>
    <x v="1"/>
    <d v="2019-01-21T00:00:00"/>
    <m/>
    <d v="2019-01-31T00:00:00"/>
    <s v="NİTELİKLİ"/>
    <n v="310183000"/>
    <n v="59418615.788364656"/>
    <n v="310183000"/>
    <n v="0"/>
    <m/>
    <x v="0"/>
    <m/>
    <m/>
    <m/>
  </r>
  <r>
    <n v="36"/>
    <s v="TÜRKİYE GARANTİ BANKASI A.Ş."/>
    <x v="2"/>
    <x v="1"/>
    <d v="2019-01-22T00:00:00"/>
    <m/>
    <d v="2019-02-07T00:00:00"/>
    <s v="YURTDIŞI"/>
    <m/>
    <m/>
    <m/>
    <m/>
    <n v="6000000000"/>
    <x v="1"/>
    <n v="0"/>
    <n v="6000000000"/>
    <n v="0"/>
  </r>
  <r>
    <n v="37"/>
    <s v="INVEST-AZ YATIRIM MENKUL DEĞERLER A.Ş."/>
    <x v="0"/>
    <x v="1"/>
    <d v="2019-01-24T00:00:00"/>
    <d v="2019-02-21T00:00:00"/>
    <s v="-"/>
    <m/>
    <m/>
    <m/>
    <m/>
    <m/>
    <m/>
    <x v="0"/>
    <m/>
    <m/>
    <m/>
  </r>
  <r>
    <n v="38"/>
    <s v="HALK FİNANSAL KİRALAMA A.Ş."/>
    <x v="0"/>
    <x v="1"/>
    <d v="2019-01-29T00:00:00"/>
    <m/>
    <d v="2019-02-07T00:00:00"/>
    <s v="NİTELİKLİ"/>
    <n v="941029000"/>
    <n v="179236790.97939125"/>
    <n v="941000000"/>
    <n v="29000"/>
    <m/>
    <x v="0"/>
    <m/>
    <m/>
    <m/>
  </r>
  <r>
    <n v="39"/>
    <s v="İŞ FAKTORİNG A.Ş. (***)"/>
    <x v="0"/>
    <x v="1"/>
    <d v="2019-01-29T00:00:00"/>
    <m/>
    <d v="2019-02-14T00:00:00"/>
    <s v="NİTELİKLİ / TAHSİSLİ"/>
    <n v="596000000"/>
    <n v="113110149.54831854"/>
    <n v="497800000"/>
    <n v="98200000"/>
    <m/>
    <x v="0"/>
    <m/>
    <m/>
    <m/>
  </r>
  <r>
    <n v="40"/>
    <s v="YEDİTEPE FAKTORİNG A.Ş."/>
    <x v="0"/>
    <x v="1"/>
    <d v="2019-01-29T00:00:00"/>
    <m/>
    <d v="2019-02-21T00:00:00"/>
    <s v="NİTELİKLİ"/>
    <n v="120000000"/>
    <n v="22541137.57607634"/>
    <n v="25250000"/>
    <n v="94750000"/>
    <m/>
    <x v="0"/>
    <m/>
    <m/>
    <m/>
  </r>
  <r>
    <n v="41"/>
    <s v="KOÇ HOLDİNG A.Ş."/>
    <x v="1"/>
    <x v="1"/>
    <d v="2019-01-29T00:00:00"/>
    <m/>
    <d v="2019-02-14T00:00:00"/>
    <s v="YURTDIŞI"/>
    <m/>
    <m/>
    <m/>
    <m/>
    <n v="1000000000"/>
    <x v="1"/>
    <n v="750000000"/>
    <n v="250000000"/>
    <n v="4463025000"/>
  </r>
  <r>
    <n v="42"/>
    <s v="NUROL YATIRIM BANKASI A.Ş. (***)"/>
    <x v="2"/>
    <x v="1"/>
    <d v="2019-01-30T00:00:00"/>
    <m/>
    <d v="2019-02-14T00:00:00"/>
    <s v="NİTELİKLİ / TAHSİSLİ"/>
    <n v="600000000"/>
    <n v="113869278.06877705"/>
    <n v="580000000"/>
    <n v="20000000"/>
    <m/>
    <x v="0"/>
    <m/>
    <m/>
    <m/>
  </r>
  <r>
    <n v="43"/>
    <s v="ULUSAL FAKTORİNG A.Ş."/>
    <x v="0"/>
    <x v="1"/>
    <d v="2019-02-01T00:00:00"/>
    <m/>
    <d v="2019-03-07T00:00:00"/>
    <s v="NİTELİKLİ"/>
    <n v="150000000"/>
    <n v="27569981.803812012"/>
    <n v="26500000"/>
    <n v="123500000"/>
    <m/>
    <x v="0"/>
    <m/>
    <m/>
    <m/>
  </r>
  <r>
    <n v="44"/>
    <s v="ODAŞ ELEKTRİK ÜRETİM SANAYİİ TİCARET A.Ş."/>
    <x v="1"/>
    <x v="1"/>
    <s v="06.02.2019 19.02.2019"/>
    <d v="2019-02-21T00:00:00"/>
    <s v="-"/>
    <m/>
    <m/>
    <m/>
    <m/>
    <m/>
    <m/>
    <x v="0"/>
    <m/>
    <m/>
    <m/>
  </r>
  <r>
    <n v="45"/>
    <s v="VAKIF YATIRIM MENKUL DEĞERLER A.Ş."/>
    <x v="0"/>
    <x v="1"/>
    <s v="07.02.2019  08.03.2019"/>
    <m/>
    <d v="2019-03-28T00:00:00"/>
    <s v="NİTELİKLİ / TAHSİSLİ"/>
    <n v="500000000"/>
    <n v="90052770.923761323"/>
    <n v="0"/>
    <n v="500000000"/>
    <m/>
    <x v="0"/>
    <m/>
    <m/>
    <m/>
  </r>
  <r>
    <n v="46"/>
    <s v="İŞ YATIRIM MENKUL DEĞERLER A.Ş."/>
    <x v="0"/>
    <x v="1"/>
    <d v="2019-02-14T00:00:00"/>
    <m/>
    <s v="28.02.2019, "/>
    <s v="NİTELİKLİ/ TAHSİSLİ"/>
    <n v="1900000000"/>
    <n v="356653464.23141176"/>
    <n v="1891067000"/>
    <n v="8933000"/>
    <m/>
    <x v="0"/>
    <m/>
    <n v="0"/>
    <m/>
  </r>
  <r>
    <n v="47"/>
    <s v="SADAL TARIM MAKİNALARI DIŞ TİCARET A.Ş."/>
    <x v="1"/>
    <x v="1"/>
    <d v="2019-02-14T00:00:00"/>
    <d v="2019-06-20T00:00:00"/>
    <d v="2019-06-20T00:00:00"/>
    <m/>
    <m/>
    <n v="0"/>
    <m/>
    <n v="0"/>
    <m/>
    <x v="0"/>
    <m/>
    <n v="0"/>
    <m/>
  </r>
  <r>
    <n v="48"/>
    <s v="SÜMER VARLIK YÖNETİMİ A.Ş."/>
    <x v="0"/>
    <x v="1"/>
    <d v="2019-02-21T00:00:00"/>
    <m/>
    <d v="2019-03-21T00:00:00"/>
    <s v="NİTELİKLİ"/>
    <n v="75000000"/>
    <n v="13507915.638564199"/>
    <n v="75000000"/>
    <n v="0"/>
    <m/>
    <x v="0"/>
    <m/>
    <n v="0"/>
    <m/>
  </r>
  <r>
    <n v="49"/>
    <s v="ALTERNATİFBANK A.Ş."/>
    <x v="2"/>
    <x v="1"/>
    <d v="2019-02-21T00:00:00"/>
    <m/>
    <d v="2019-03-14T00:00:00"/>
    <s v="NİTELİKLİ"/>
    <n v="1100000000"/>
    <n v="201038087.57950145"/>
    <n v="1098599731"/>
    <n v="1400269"/>
    <m/>
    <x v="0"/>
    <m/>
    <n v="0"/>
    <m/>
  </r>
  <r>
    <n v="50"/>
    <s v="BURGAN BANK A.Ş."/>
    <x v="2"/>
    <x v="1"/>
    <d v="2019-02-22T00:00:00"/>
    <d v="2019-03-22T00:00:00"/>
    <d v="1899-12-30T00:00:00"/>
    <m/>
    <m/>
    <m/>
    <m/>
    <n v="0"/>
    <m/>
    <x v="0"/>
    <m/>
    <n v="0"/>
    <m/>
  </r>
  <r>
    <n v="51"/>
    <s v="HALK YATIRIM MENKUL DEĞERLER A.Ş."/>
    <x v="0"/>
    <x v="1"/>
    <d v="2019-02-22T00:00:00"/>
    <m/>
    <d v="2019-03-14T00:00:00"/>
    <s v="NİTELİKLİ"/>
    <n v="372000000"/>
    <n v="67987425.981431395"/>
    <n v="372000000"/>
    <n v="0"/>
    <m/>
    <x v="0"/>
    <m/>
    <n v="0"/>
    <m/>
  </r>
  <r>
    <n v="52"/>
    <s v="AKBANK T.A.Ş."/>
    <x v="2"/>
    <x v="1"/>
    <d v="2019-02-22T00:00:00"/>
    <m/>
    <d v="2019-04-25T00:00:00"/>
    <m/>
    <m/>
    <n v="0"/>
    <m/>
    <n v="0"/>
    <m/>
    <x v="0"/>
    <m/>
    <n v="0"/>
    <m/>
  </r>
  <r>
    <n v="53"/>
    <s v="YAPI KREDİ YATIRIM MENKUL DEĞERLER A.Ş."/>
    <x v="0"/>
    <x v="1"/>
    <d v="2019-02-25T00:00:00"/>
    <m/>
    <d v="2019-03-07T00:00:00"/>
    <s v="NİTELİKLİ"/>
    <n v="1096000000"/>
    <n v="201444667.04651976"/>
    <n v="1084380000"/>
    <n v="11620000"/>
    <m/>
    <x v="0"/>
    <m/>
    <n v="0"/>
    <m/>
  </r>
  <r>
    <n v="54"/>
    <s v="ŞEKER FAKTORİNG A.Ş."/>
    <x v="0"/>
    <x v="1"/>
    <d v="2019-02-25T00:00:00"/>
    <m/>
    <d v="2019-03-14T00:00:00"/>
    <s v="HALKA ARZ/ NİTELİKLİ/ TAHSİSLİ"/>
    <n v="233879500"/>
    <n v="42744261.276409097"/>
    <n v="233879500"/>
    <n v="0"/>
    <m/>
    <x v="0"/>
    <m/>
    <n v="0"/>
    <m/>
  </r>
  <r>
    <n v="55"/>
    <s v="AK YATIRIM MENKUL DEĞERLER A.Ş."/>
    <x v="0"/>
    <x v="1"/>
    <d v="2019-02-26T00:00:00"/>
    <m/>
    <d v="2019-03-21T00:00:00"/>
    <s v="NİTELİKLİ"/>
    <n v="100000000"/>
    <n v="18351991.19104423"/>
    <n v="98578000"/>
    <n v="1422000"/>
    <m/>
    <x v="0"/>
    <m/>
    <n v="0"/>
    <m/>
  </r>
  <r>
    <n v="56"/>
    <s v="AK YATIRIM MENKUL DEĞERLER A.Ş."/>
    <x v="0"/>
    <x v="1"/>
    <d v="2019-02-26T00:00:00"/>
    <m/>
    <d v="2019-03-21T00:00:00"/>
    <m/>
    <n v="900000000"/>
    <n v="165167920.71939805"/>
    <n v="900000000"/>
    <n v="0"/>
    <m/>
    <x v="0"/>
    <m/>
    <n v="0"/>
    <m/>
  </r>
  <r>
    <n v="57"/>
    <s v="KORTEKS  MENSUCAT SANAYİ VE TİCARET A.Ş."/>
    <x v="1"/>
    <x v="1"/>
    <d v="2019-02-26T00:00:00"/>
    <m/>
    <d v="2019-03-14T00:00:00"/>
    <m/>
    <n v="400000000"/>
    <n v="73104759.119818702"/>
    <n v="400000000"/>
    <n v="0"/>
    <m/>
    <x v="0"/>
    <m/>
    <n v="0"/>
    <m/>
  </r>
  <r>
    <n v="58"/>
    <s v="TURKCELL İLETİŞİM HİZMETLERİ A.Ş."/>
    <x v="1"/>
    <x v="1"/>
    <d v="2019-02-28T00:00:00"/>
    <m/>
    <d v="2019-03-07T00:00:00"/>
    <s v="YURTDIŞI"/>
    <m/>
    <n v="0"/>
    <m/>
    <m/>
    <n v="750000000"/>
    <x v="2"/>
    <n v="0"/>
    <n v="750000000"/>
    <m/>
  </r>
  <r>
    <n v="59"/>
    <s v="AKDENİZ FAKTORİNG A.Ş."/>
    <x v="0"/>
    <x v="1"/>
    <d v="2019-03-04T00:00:00"/>
    <m/>
    <d v="2019-03-21T00:00:00"/>
    <s v="NİTELİKLİ"/>
    <n v="130000000"/>
    <n v="23857588.548357498"/>
    <n v="130000000"/>
    <m/>
    <m/>
    <x v="0"/>
    <m/>
    <n v="0"/>
    <m/>
  </r>
  <r>
    <n v="60"/>
    <s v="QNB FİNANS FAKTORİNG A.Ş."/>
    <x v="0"/>
    <x v="1"/>
    <d v="2019-03-05T00:00:00"/>
    <m/>
    <d v="2019-03-21T00:00:00"/>
    <s v="NİTELİKLİ/ TAHSİSLİ"/>
    <n v="370300900"/>
    <n v="67957588.548357502"/>
    <n v="370300900"/>
    <n v="0"/>
    <m/>
    <x v="0"/>
    <m/>
    <n v="0"/>
    <m/>
  </r>
  <r>
    <n v="61"/>
    <s v="QNB FİNANS YATIRIM MENKUL DEĞERLER A.Ş."/>
    <x v="0"/>
    <x v="1"/>
    <d v="2019-03-08T00:00:00"/>
    <m/>
    <d v="2019-03-28T00:00:00"/>
    <s v="NİTELİKLİ"/>
    <n v="425000000"/>
    <n v="76544855.285197124"/>
    <n v="420591500"/>
    <n v="4408500"/>
    <m/>
    <x v="0"/>
    <m/>
    <n v="0"/>
    <m/>
  </r>
  <r>
    <n v="62"/>
    <s v="NUROL HOLDİNG A.Ş."/>
    <x v="1"/>
    <x v="1"/>
    <d v="2019-03-08T00:00:00"/>
    <m/>
    <d v="2019-03-21T00:00:00"/>
    <s v="NİTELİKLİ"/>
    <n v="500000000"/>
    <n v="91759955.955221146"/>
    <n v="500000000"/>
    <n v="0"/>
    <m/>
    <x v="0"/>
    <m/>
    <n v="0"/>
    <m/>
  </r>
  <r>
    <n v="63"/>
    <s v="OYAK YATIRIM MENKUL DEĞERLER A.Ş."/>
    <x v="0"/>
    <x v="1"/>
    <d v="2019-03-12T00:00:00"/>
    <m/>
    <d v="2019-03-28T00:00:00"/>
    <s v="NİTELİKLİ"/>
    <n v="290000000"/>
    <n v="52230607.135781571"/>
    <n v="290000000"/>
    <n v="0"/>
    <m/>
    <x v="0"/>
    <m/>
    <n v="0"/>
    <m/>
  </r>
  <r>
    <n v="64"/>
    <s v="ORFİN FİNANSMAN A.Ş."/>
    <x v="0"/>
    <x v="1"/>
    <d v="2019-03-13T00:00:00"/>
    <m/>
    <d v="2019-04-11T00:00:00"/>
    <s v="NİTELİKLİ"/>
    <n v="400000000"/>
    <n v="69911736.432753652"/>
    <n v="0"/>
    <n v="400000000"/>
    <m/>
    <x v="0"/>
    <m/>
    <n v="0"/>
    <m/>
  </r>
  <r>
    <n v="65"/>
    <s v="DENİZ FİNANSAL KİRALAMA A.Ş."/>
    <x v="0"/>
    <x v="1"/>
    <d v="2019-03-14T00:00:00"/>
    <m/>
    <d v="2019-03-28T00:00:00"/>
    <s v="NİTELİKLİ"/>
    <n v="1512769000"/>
    <n v="272458080.43513501"/>
    <n v="1426000000"/>
    <n v="86769000"/>
    <m/>
    <x v="0"/>
    <m/>
    <n v="0"/>
    <m/>
  </r>
  <r>
    <n v="66"/>
    <s v="ALTERNATİF MENKUL DEĞERLER A.Ş."/>
    <x v="0"/>
    <x v="1"/>
    <d v="2019-03-14T00:00:00"/>
    <m/>
    <d v="2019-04-18T00:00:00"/>
    <s v="NİTELİKLİ"/>
    <n v="94750000"/>
    <n v="16280348.459595527"/>
    <n v="0"/>
    <n v="94750000"/>
    <m/>
    <x v="0"/>
    <m/>
    <n v="0"/>
    <m/>
  </r>
  <r>
    <n v="67"/>
    <s v="YAPI VE KREDİ BANKASI A.Ş."/>
    <x v="2"/>
    <x v="1"/>
    <d v="2019-03-18T00:00:00"/>
    <m/>
    <d v="2019-04-04T00:00:00"/>
    <s v="YURTDIŞI"/>
    <m/>
    <n v="0"/>
    <m/>
    <n v="0"/>
    <n v="7000000000"/>
    <x v="2"/>
    <n v="0"/>
    <n v="0"/>
    <m/>
  </r>
  <r>
    <n v="68"/>
    <s v="EREĞLİ DEMİR VE ÇELİK FABRİKALARI A.Ş."/>
    <x v="1"/>
    <x v="1"/>
    <d v="2019-03-18T00:00:00"/>
    <m/>
    <d v="2019-05-02T00:00:00"/>
    <s v="NİTELİKLİ"/>
    <n v="1500000000"/>
    <n v="251344694.11350724"/>
    <n v="550000000"/>
    <n v="950000000"/>
    <m/>
    <x v="0"/>
    <m/>
    <n v="0"/>
    <m/>
  </r>
  <r>
    <n v="69"/>
    <s v="GELECEK VARLIK YÖNETİMİ A.Ş."/>
    <x v="0"/>
    <x v="1"/>
    <d v="2019-03-20T00:00:00"/>
    <m/>
    <d v="2019-04-18T00:00:00"/>
    <s v="NİTELİKLİ"/>
    <n v="380000000"/>
    <n v="65293218.09653087"/>
    <n v="40000000"/>
    <n v="340000000"/>
    <m/>
    <x v="0"/>
    <m/>
    <n v="0"/>
    <m/>
  </r>
  <r>
    <n v="70"/>
    <s v="ŞEKER FİNANSAL KİRALAMA A.Ş."/>
    <x v="0"/>
    <x v="1"/>
    <d v="2019-03-20T00:00:00"/>
    <m/>
    <d v="2019-04-25T00:00:00"/>
    <s v="HALKA ARZ/ NİTELİKLİ/ TAHSİSLİ"/>
    <n v="260000000"/>
    <n v="44043162.299053073"/>
    <n v="260000000"/>
    <n v="0"/>
    <m/>
    <x v="0"/>
    <m/>
    <n v="0"/>
    <m/>
  </r>
  <r>
    <n v="71"/>
    <s v="AK FAKTORİNG A.Ş."/>
    <x v="0"/>
    <x v="1"/>
    <d v="2019-03-22T00:00:00"/>
    <m/>
    <d v="2019-05-02T00:00:00"/>
    <s v="NİTELİKLİ/TAHSİSLİ"/>
    <n v="76500000"/>
    <n v="12818579.39978887"/>
    <n v="12600000"/>
    <n v="63900000"/>
    <m/>
    <x v="0"/>
    <m/>
    <n v="0"/>
    <m/>
  </r>
  <r>
    <n v="72"/>
    <s v="CREDİTWEST FAKTORİNG A.Ş."/>
    <x v="0"/>
    <x v="1"/>
    <d v="2019-03-25T00:00:00"/>
    <m/>
    <d v="2019-04-18T00:00:00"/>
    <s v="NİTELİKLİ"/>
    <n v="200000000"/>
    <n v="34364851.62975309"/>
    <n v="95000000"/>
    <n v="105000000"/>
    <m/>
    <x v="0"/>
    <m/>
    <n v="0"/>
    <m/>
  </r>
  <r>
    <n v="73"/>
    <s v="AKTİF YATIRIM BANKASI A.Ş."/>
    <x v="2"/>
    <x v="1"/>
    <d v="2019-03-26T00:00:00"/>
    <m/>
    <d v="2019-04-25T00:00:00"/>
    <s v="HALKA ARZ,NİTELİKLİ"/>
    <n v="1150000000"/>
    <n v="194806294.78427321"/>
    <n v="1150000000"/>
    <n v="0"/>
    <m/>
    <x v="0"/>
    <m/>
    <n v="0"/>
    <m/>
  </r>
  <r>
    <n v="74"/>
    <s v="DOĞUŞ HOLDİNG A.Ş."/>
    <x v="1"/>
    <x v="1"/>
    <d v="2019-03-28T00:00:00"/>
    <m/>
    <d v="2019-04-25T00:00:00"/>
    <s v="NİTELİKLİ/ TAHSİSLİ"/>
    <n v="500000000"/>
    <n v="84698389.036640525"/>
    <n v="0"/>
    <n v="500000000"/>
    <m/>
    <x v="0"/>
    <m/>
    <n v="0"/>
    <m/>
  </r>
  <r>
    <n v="75"/>
    <s v="YATIRIM FİNANSMAN MENKUL DEĞERLER A.Ş."/>
    <x v="0"/>
    <x v="1"/>
    <d v="2019-03-28T00:00:00"/>
    <m/>
    <d v="2019-04-18T00:00:00"/>
    <s v="NİTELİKLİ"/>
    <n v="300000000"/>
    <n v="51547277.444629639"/>
    <n v="300000000"/>
    <n v="0"/>
    <m/>
    <x v="0"/>
    <m/>
    <n v="0"/>
    <m/>
  </r>
  <r>
    <n v="76"/>
    <s v="FİBA FAKTORİNG A.Ş."/>
    <x v="0"/>
    <x v="1"/>
    <d v="2019-03-29T00:00:00"/>
    <m/>
    <d v="2019-04-18T00:00:00"/>
    <s v="NİTELİKLİ"/>
    <n v="250000000"/>
    <n v="42956064.537191361"/>
    <n v="0"/>
    <n v="250000000"/>
    <m/>
    <x v="0"/>
    <m/>
    <n v="0"/>
    <m/>
  </r>
  <r>
    <n v="77"/>
    <s v="SÜMER FAKTORİNG A.Ş."/>
    <x v="0"/>
    <x v="1"/>
    <d v="2019-04-03T00:00:00"/>
    <m/>
    <d v="2019-05-16T00:00:00"/>
    <s v="NİTELİKLİ"/>
    <n v="70000000"/>
    <n v="11645898.148302194"/>
    <n v="58010200"/>
    <n v="11989800"/>
    <m/>
    <x v="0"/>
    <m/>
    <n v="0"/>
    <m/>
  </r>
  <r>
    <n v="78"/>
    <s v="AKBANK T.A.Ş."/>
    <x v="2"/>
    <x v="1"/>
    <d v="2019-04-03T00:00:00"/>
    <m/>
    <d v="2019-04-25T00:00:00"/>
    <s v="NİTELİKLİ/TAHSİSLİ"/>
    <n v="20000000000"/>
    <n v="3387935561.465621"/>
    <n v="19785694000"/>
    <n v="214306000"/>
    <m/>
    <x v="0"/>
    <m/>
    <n v="0"/>
    <m/>
  </r>
  <r>
    <n v="79"/>
    <s v="TÜRK EKONOMİ BANKASI A.Ş."/>
    <x v="2"/>
    <x v="1"/>
    <d v="2019-04-03T00:00:00"/>
    <m/>
    <d v="2019-05-02T00:00:00"/>
    <s v="YURTDIŞI"/>
    <m/>
    <n v="0"/>
    <m/>
    <n v="0"/>
    <n v="60000000"/>
    <x v="3"/>
    <n v="60000000"/>
    <n v="0"/>
    <m/>
  </r>
  <r>
    <n v="80"/>
    <s v="GARANTİ FİLO YÖNETİM HİZMETLERİ A.Ş."/>
    <x v="0"/>
    <x v="1"/>
    <s v="04.04.2019    15.05.2019"/>
    <d v="2019-05-16T00:00:00"/>
    <d v="2019-05-16T00:00:00"/>
    <m/>
    <m/>
    <n v="0"/>
    <m/>
    <n v="0"/>
    <m/>
    <x v="0"/>
    <m/>
    <n v="0"/>
    <m/>
  </r>
  <r>
    <n v="81"/>
    <s v="HAYAT VARLIK YÖNETİMİ A.Ş."/>
    <x v="0"/>
    <x v="1"/>
    <d v="2019-04-04T00:00:00"/>
    <m/>
    <d v="2019-05-02T00:00:00"/>
    <s v="TAHSİSLİ"/>
    <n v="200000000"/>
    <n v="33512625.881800968"/>
    <n v="0"/>
    <n v="200000000"/>
    <m/>
    <x v="0"/>
    <m/>
    <n v="0"/>
    <m/>
  </r>
  <r>
    <n v="82"/>
    <s v="LİDER FAKTORİNG A.Ş."/>
    <x v="0"/>
    <x v="1"/>
    <d v="2019-04-04T00:00:00"/>
    <m/>
    <d v="2019-05-02T00:00:00"/>
    <s v="HALKA ARZ/ NİTELİKLİ/ TAHSİSLİ"/>
    <n v="100000000"/>
    <n v="16756312.940900484"/>
    <n v="96600000"/>
    <n v="3400000"/>
    <m/>
    <x v="0"/>
    <m/>
    <n v="0"/>
    <m/>
  </r>
  <r>
    <n v="83"/>
    <s v="İSTANBUL FAKTORİNG A.Ş."/>
    <x v="0"/>
    <x v="1"/>
    <d v="2019-04-05T00:00:00"/>
    <m/>
    <d v="2019-05-02T00:00:00"/>
    <s v="TAHSİSLİ"/>
    <n v="10000000"/>
    <n v="1675631.2940900484"/>
    <n v="10000000"/>
    <n v="0"/>
    <m/>
    <x v="0"/>
    <m/>
    <n v="0"/>
    <m/>
  </r>
  <r>
    <n v="84"/>
    <s v="İŞ YATIRIM MENKUL DEĞERLER A.Ş. "/>
    <x v="0"/>
    <x v="1"/>
    <d v="2019-04-11T00:00:00"/>
    <m/>
    <d v="2019-05-02T00:00:00"/>
    <s v="NİTELİKLİ/TAHSİSLİ"/>
    <n v="2500000000"/>
    <n v="418907823.52251208"/>
    <n v="2481805000"/>
    <n v="18195000"/>
    <m/>
    <x v="0"/>
    <m/>
    <n v="0"/>
    <m/>
  </r>
  <r>
    <n v="85"/>
    <s v="TURKISH BANK A.Ş."/>
    <x v="2"/>
    <x v="1"/>
    <d v="2019-04-12T00:00:00"/>
    <m/>
    <d v="2019-05-16T00:00:00"/>
    <s v="NİTELİKLİ"/>
    <n v="170000000"/>
    <n v="28282895.503019616"/>
    <n v="96500000"/>
    <n v="73500000"/>
    <m/>
    <x v="0"/>
    <m/>
    <n v="0"/>
    <m/>
  </r>
  <r>
    <n v="86"/>
    <s v="OYKA KAĞIT AMBALAJ SANAYİİ VE TİCARET A.Ş."/>
    <x v="1"/>
    <x v="1"/>
    <d v="2019-04-12T00:00:00"/>
    <m/>
    <d v="2019-05-16T00:00:00"/>
    <s v="NİTELİKLİ"/>
    <n v="500000000"/>
    <n v="83184986.773587108"/>
    <n v="0"/>
    <n v="500000000"/>
    <m/>
    <x v="0"/>
    <m/>
    <n v="0"/>
    <m/>
  </r>
  <r>
    <n v="87"/>
    <s v="BURGAN BANK A.Ş."/>
    <x v="2"/>
    <x v="1"/>
    <d v="2019-04-19T00:00:00"/>
    <m/>
    <d v="2019-04-25T00:00:00"/>
    <s v="NİTELİKLİ/TAHSİSLİ"/>
    <n v="3000000000"/>
    <n v="508190334.21984315"/>
    <n v="0"/>
    <n v="3000000000"/>
    <m/>
    <x v="0"/>
    <m/>
    <n v="0"/>
    <m/>
  </r>
  <r>
    <n v="88"/>
    <s v="TAT GIDA SANAYİ A.Ş."/>
    <x v="1"/>
    <x v="1"/>
    <d v="2019-04-19T00:00:00"/>
    <m/>
    <d v="2019-05-09T00:00:00"/>
    <s v="NİTELİKLİ/TAHSİSLİ"/>
    <n v="150000000"/>
    <n v="24139817.824841481"/>
    <n v="70000000"/>
    <n v="80000000"/>
    <m/>
    <x v="0"/>
    <m/>
    <n v="0"/>
    <m/>
  </r>
  <r>
    <n v="89"/>
    <s v="AK FİNANSAL KİRALAMA A.Ş."/>
    <x v="0"/>
    <x v="1"/>
    <d v="2019-04-22T00:00:00"/>
    <m/>
    <d v="2019-05-09T00:00:00"/>
    <s v="NİTELİKLİ / TAHSİSLİ"/>
    <n v="1350000000"/>
    <n v="217258360.42357334"/>
    <n v="307000000"/>
    <n v="1043000000"/>
    <m/>
    <x v="0"/>
    <m/>
    <m/>
    <m/>
  </r>
  <r>
    <n v="90"/>
    <s v="QNB FİNANSBANK A.Ş."/>
    <x v="2"/>
    <x v="1"/>
    <d v="2019-04-22T00:00:00"/>
    <m/>
    <d v="2019-05-16T00:00:00"/>
    <s v="YURTDIŞI"/>
    <n v="0"/>
    <n v="0"/>
    <n v="0"/>
    <n v="0"/>
    <n v="5000000000"/>
    <x v="1"/>
    <n v="275000000"/>
    <n v="4725000000"/>
    <n v="1683725000"/>
  </r>
  <r>
    <n v="91"/>
    <s v="NUROL YATIRIM BANKASI A.Ş."/>
    <x v="2"/>
    <x v="1"/>
    <d v="2019-04-22T00:00:00"/>
    <m/>
    <d v="2019-05-09T00:00:00"/>
    <s v="NİTELİKLİ / TAHSİSLİ"/>
    <n v="600000000"/>
    <n v="96559271.299365923"/>
    <n v="600000000"/>
    <n v="0"/>
    <m/>
    <x v="0"/>
    <m/>
    <m/>
    <m/>
  </r>
  <r>
    <n v="92"/>
    <s v="SGT SANAYİ VE TİCARİ ÜRÜNLER DIŞ TİCARET A.Ş."/>
    <x v="1"/>
    <x v="1"/>
    <d v="2019-04-24T00:00:00"/>
    <d v="2019-05-13T00:00:00"/>
    <s v="-"/>
    <m/>
    <m/>
    <m/>
    <m/>
    <n v="0"/>
    <m/>
    <x v="0"/>
    <m/>
    <m/>
    <m/>
  </r>
  <r>
    <n v="93"/>
    <s v="TEB FİNANSMAN A.Ş."/>
    <x v="0"/>
    <x v="1"/>
    <d v="2019-04-24T00:00:00"/>
    <m/>
    <d v="2019-05-16T00:00:00"/>
    <s v="NİTELİKLİ / TAHSİSLİ"/>
    <n v="875000000"/>
    <n v="145573726.85377744"/>
    <n v="53100000"/>
    <n v="821900000"/>
    <m/>
    <x v="0"/>
    <m/>
    <m/>
    <m/>
  </r>
  <r>
    <n v="94"/>
    <s v="PHILLIP CAPITAL MENKUL DEĞERLER A.Ş."/>
    <x v="0"/>
    <x v="1"/>
    <d v="2019-04-25T00:00:00"/>
    <m/>
    <d v="2019-05-23T00:00:00"/>
    <s v="NİTELİKLİ / TAHSİSLİ"/>
    <n v="100000000"/>
    <n v="16296730.875786318"/>
    <n v="24561000"/>
    <n v="75439000"/>
    <m/>
    <x v="0"/>
    <m/>
    <m/>
    <m/>
  </r>
  <r>
    <n v="95"/>
    <s v="KENT FAKTORİNG A.Ş."/>
    <x v="0"/>
    <x v="1"/>
    <d v="2019-04-29T00:00:00"/>
    <m/>
    <d v="2019-05-16T00:00:00"/>
    <s v="NİTELİKLİ"/>
    <n v="50000000"/>
    <n v="8318498.6773587102"/>
    <n v="0"/>
    <n v="50000000"/>
    <m/>
    <x v="0"/>
    <m/>
    <m/>
    <m/>
  </r>
  <r>
    <n v="96"/>
    <s v="ALTERNATİFBANK A.Ş."/>
    <x v="2"/>
    <x v="1"/>
    <d v="2019-04-30T00:00:00"/>
    <m/>
    <d v="2019-05-23T00:00:00"/>
    <s v="NİTELİKLİ"/>
    <n v="2000000000"/>
    <n v="325934617.51572639"/>
    <n v="1675439000"/>
    <n v="324561000"/>
    <m/>
    <x v="0"/>
    <m/>
    <m/>
    <m/>
  </r>
  <r>
    <n v="97"/>
    <s v="GEDİK YATIRIM MENKUL DEĞERLER A.Ş."/>
    <x v="0"/>
    <x v="1"/>
    <d v="2019-04-30T00:00:00"/>
    <m/>
    <d v="2019-05-23T00:00:00"/>
    <s v="HALKA ARZ / NİTELİKLİ"/>
    <n v="300000000"/>
    <n v="48890192.627358958"/>
    <n v="136000000"/>
    <n v="164000000"/>
    <m/>
    <x v="0"/>
    <m/>
    <m/>
    <m/>
  </r>
  <r>
    <n v="98"/>
    <s v="LDR TURİZM A.Ş. "/>
    <x v="1"/>
    <x v="1"/>
    <d v="2019-04-30T00:00:00"/>
    <m/>
    <d v="2019-05-23T00:00:00"/>
    <s v="NİTELİKLİ"/>
    <n v="60000000"/>
    <n v="9778038.5254717916"/>
    <n v="0"/>
    <n v="60000000"/>
    <m/>
    <x v="0"/>
    <m/>
    <m/>
    <m/>
  </r>
  <r>
    <n v="99"/>
    <s v="BİOFARMA İLAÇ SANAYİ VE TİCARET A.Ş."/>
    <x v="1"/>
    <x v="1"/>
    <s v="2.04.2019_x000a_16.05.2019"/>
    <d v="2019-05-22T00:00:00"/>
    <m/>
    <m/>
    <m/>
    <m/>
    <n v="0"/>
    <n v="0"/>
    <m/>
    <x v="0"/>
    <m/>
    <m/>
    <m/>
  </r>
  <r>
    <n v="100"/>
    <s v="TÜRK EKONOMİ BANKASI A.Ş."/>
    <x v="2"/>
    <x v="1"/>
    <d v="2019-05-03T00:00:00"/>
    <m/>
    <d v="2019-05-23T00:00:00"/>
    <s v="HALKA ARZ / NİTELİKLİ  TAHSİSLİ"/>
    <n v="15000000000"/>
    <n v="2444509631.3679476"/>
    <n v="8549169462"/>
    <n v="6450830538"/>
    <m/>
    <x v="0"/>
    <m/>
    <m/>
    <m/>
  </r>
  <r>
    <n v="101"/>
    <s v="HAYAT VARLIK YÖNETİMİ A.Ş."/>
    <x v="0"/>
    <x v="1"/>
    <d v="2019-05-03T00:00:00"/>
    <m/>
    <d v="2019-05-23T00:00:00"/>
    <s v="NİTELİKLİ"/>
    <n v="200000000"/>
    <n v="32593461.751572635"/>
    <n v="185500000"/>
    <n v="14500000"/>
    <m/>
    <x v="0"/>
    <m/>
    <m/>
    <m/>
  </r>
  <r>
    <n v="102"/>
    <s v="INVEST-AZ YATIRIM MENKUL DEĞERLER A.Ş."/>
    <x v="0"/>
    <x v="1"/>
    <d v="2019-05-07T00:00:00"/>
    <d v="2019-06-20T00:00:00"/>
    <m/>
    <m/>
    <m/>
    <m/>
    <m/>
    <m/>
    <m/>
    <x v="0"/>
    <m/>
    <m/>
    <m/>
  </r>
  <r>
    <n v="103"/>
    <s v="GARANTİ FAKTORİNG A.Ş."/>
    <x v="0"/>
    <x v="1"/>
    <d v="2019-05-07T00:00:00"/>
    <m/>
    <d v="2019-05-23T00:00:00"/>
    <s v="NİTELİKLİ"/>
    <n v="590000000"/>
    <n v="96150712.167139277"/>
    <n v="298306223"/>
    <n v="291693777"/>
    <m/>
    <x v="0"/>
    <m/>
    <m/>
    <m/>
  </r>
  <r>
    <n v="104"/>
    <s v="DESTEK FAKTORİNG A.Ş."/>
    <x v="0"/>
    <x v="1"/>
    <d v="2019-05-09T00:00:00"/>
    <m/>
    <d v="2019-07-11T00:00:00"/>
    <s v="NİTELİKLİ"/>
    <n v="120000000"/>
    <n v="21139042.049077809"/>
    <n v="88000000"/>
    <n v="32000000"/>
    <m/>
    <x v="0"/>
    <m/>
    <m/>
    <m/>
  </r>
  <r>
    <n v="105"/>
    <s v="VAKIF FAKTORİNG A.Ş."/>
    <x v="0"/>
    <x v="1"/>
    <d v="2019-05-14T00:00:00"/>
    <m/>
    <d v="2019-05-23T00:00:00"/>
    <s v="NİTELİKLİ"/>
    <n v="413000000"/>
    <n v="67305498.516997501"/>
    <n v="413000000"/>
    <n v="0"/>
    <m/>
    <x v="0"/>
    <m/>
    <m/>
    <m/>
  </r>
  <r>
    <n v="106"/>
    <s v="EKO FAKTORİNG A.Ş."/>
    <x v="0"/>
    <x v="1"/>
    <d v="2019-05-16T00:00:00"/>
    <m/>
    <d v="2019-06-13T00:00:00"/>
    <s v="NİTELİKLİ"/>
    <n v="165000000"/>
    <n v="28268430.159845125"/>
    <n v="94734300"/>
    <n v="70265700"/>
    <m/>
    <x v="0"/>
    <m/>
    <m/>
    <m/>
  </r>
  <r>
    <n v="107"/>
    <s v="ZORLU FAKTORİNG A.Ş."/>
    <x v="0"/>
    <x v="1"/>
    <d v="2019-05-17T00:00:00"/>
    <m/>
    <d v="2019-06-13T00:00:00"/>
    <s v="NİTELİKLİ"/>
    <n v="179800000"/>
    <n v="30804022.683273654"/>
    <n v="134150000"/>
    <n v="45650000"/>
    <m/>
    <x v="0"/>
    <m/>
    <m/>
    <m/>
  </r>
  <r>
    <n v="108"/>
    <s v="HALK YATIRIM MENKUL DEĞERLER A.Ş."/>
    <x v="0"/>
    <x v="1"/>
    <d v="2019-05-21T00:00:00"/>
    <m/>
    <d v="2019-06-13T00:00:00"/>
    <s v="NİTELİKLİ"/>
    <n v="455000000"/>
    <n v="77952337.713512316"/>
    <n v="50000000"/>
    <n v="405000000"/>
    <m/>
    <x v="0"/>
    <m/>
    <m/>
    <m/>
  </r>
  <r>
    <n v="109"/>
    <s v="GLOBAL YATIRIM HOLDİNG A.Ş."/>
    <x v="0"/>
    <x v="1"/>
    <d v="2019-05-21T00:00:00"/>
    <m/>
    <d v="2019-06-27T00:00:00"/>
    <s v="NİTELİKLİ"/>
    <n v="250000000"/>
    <n v="43275805.362737797"/>
    <n v="145000000"/>
    <n v="105000000"/>
    <m/>
    <x v="0"/>
    <m/>
    <m/>
    <m/>
  </r>
  <r>
    <n v="110"/>
    <s v="QNB FİNANS FAKTORİNG A.Ş."/>
    <x v="0"/>
    <x v="1"/>
    <d v="2019-05-22T00:00:00"/>
    <m/>
    <d v="2019-06-20T00:00:00"/>
    <s v="NİTELİKLİ / TAHSİSLİ"/>
    <n v="266100000"/>
    <n v="46347580.729438819"/>
    <n v="204540300"/>
    <n v="61559700"/>
    <m/>
    <x v="0"/>
    <m/>
    <m/>
    <m/>
  </r>
  <r>
    <n v="111"/>
    <s v="ANADOLUBANK A.Ş."/>
    <x v="2"/>
    <x v="1"/>
    <d v="2019-05-22T00:00:00"/>
    <m/>
    <d v="2019-07-25T00:00:00"/>
    <s v="NİTELİKLİ / TAHSİSLİ"/>
    <n v="600000000"/>
    <n v="105091692.50170775"/>
    <n v="409000000"/>
    <n v="191000000"/>
    <m/>
    <x v="0"/>
    <m/>
    <m/>
    <m/>
  </r>
  <r>
    <n v="112"/>
    <s v="TÜRKİYE VAKIFLAR BANKASI T.A.O"/>
    <x v="2"/>
    <x v="1"/>
    <d v="2019-05-28T00:00:00"/>
    <m/>
    <d v="2019-07-04T00:00:00"/>
    <s v="NİTELİKLİ"/>
    <n v="3000000000"/>
    <n v="535379673.41839916"/>
    <n v="0"/>
    <n v="3000000000"/>
    <m/>
    <x v="0"/>
    <m/>
    <m/>
    <m/>
  </r>
  <r>
    <n v="113"/>
    <s v="UŞAK SERAMİK SANAYİ A.Ş."/>
    <x v="1"/>
    <x v="1"/>
    <d v="2019-05-28T00:00:00"/>
    <m/>
    <d v="2019-06-27T00:00:00"/>
    <s v="NİTELİKLİ"/>
    <n v="50000000"/>
    <n v="8655161.0725475587"/>
    <n v="30000000"/>
    <n v="20000000"/>
    <m/>
    <x v="0"/>
    <m/>
    <m/>
    <m/>
  </r>
  <r>
    <n v="114"/>
    <s v="DENİZ FAKTORİNG A.Ş."/>
    <x v="0"/>
    <x v="1"/>
    <d v="2019-05-28T00:00:00"/>
    <m/>
    <d v="2019-06-27T00:00:00"/>
    <s v="NİTELİKLİ"/>
    <n v="604955000"/>
    <n v="104719659.33286017"/>
    <n v="603000000"/>
    <n v="1955000"/>
    <m/>
    <x v="0"/>
    <m/>
    <m/>
    <m/>
  </r>
  <r>
    <n v="115"/>
    <s v="İŞ FAKTORİNG A.Ş."/>
    <x v="0"/>
    <x v="1"/>
    <d v="2019-05-29T00:00:00"/>
    <m/>
    <d v="2019-06-27T00:00:00"/>
    <s v="NİTELİKLİ / TAHSİSLİ"/>
    <n v="764300000"/>
    <n v="132302792.15496199"/>
    <n v="291000000"/>
    <n v="473300000"/>
    <m/>
    <x v="0"/>
    <m/>
    <m/>
    <m/>
  </r>
  <r>
    <n v="116"/>
    <s v="BANKPOZİTİF KREDİ VE KALKINMA BANKASI AŞ"/>
    <x v="2"/>
    <x v="1"/>
    <d v="2019-05-30T00:00:00"/>
    <m/>
    <d v="2019-09-05T00:00:00"/>
    <s v="NİTELİKLİ"/>
    <n v="750000000"/>
    <n v="131930762.7357163"/>
    <n v="0"/>
    <n v="750000000"/>
    <m/>
    <x v="0"/>
    <m/>
    <m/>
    <m/>
  </r>
  <r>
    <n v="117"/>
    <s v="İŞ YATIRIM MENKUL DEĞERLER A.Ş."/>
    <x v="0"/>
    <x v="1"/>
    <d v="2019-06-10T00:00:00"/>
    <m/>
    <d v="2019-06-20T00:00:00"/>
    <s v="NİTELİKLİ / TAHSİSLİ"/>
    <n v="2100000000"/>
    <n v="365764447.69568402"/>
    <n v="2089525000"/>
    <n v="10475000"/>
    <m/>
    <x v="0"/>
    <m/>
    <m/>
    <m/>
  </r>
  <r>
    <n v="118"/>
    <s v="BAŞER FAKTORİNG A.Ş."/>
    <x v="0"/>
    <x v="1"/>
    <d v="2019-06-10T00:00:00"/>
    <m/>
    <d v="2019-06-27T00:00:00"/>
    <s v="NİTELİKLİ"/>
    <n v="10000000"/>
    <n v="1731032.2145095118"/>
    <n v="10000000"/>
    <n v="0"/>
    <m/>
    <x v="0"/>
    <m/>
    <m/>
    <m/>
  </r>
  <r>
    <n v="119"/>
    <s v="DORUK FAKTORİNG A.Ş."/>
    <x v="0"/>
    <x v="1"/>
    <d v="2019-06-12T00:00:00"/>
    <m/>
    <d v="2019-07-11T00:00:00"/>
    <s v="NİTELİKLİ"/>
    <n v="120000000"/>
    <n v="21139042.049077809"/>
    <n v="68000000"/>
    <n v="52000000"/>
    <m/>
    <x v="0"/>
    <m/>
    <m/>
    <m/>
  </r>
  <r>
    <n v="120"/>
    <s v="TÜRK EKONOMİ BANKASI A.Ş."/>
    <x v="2"/>
    <x v="1"/>
    <d v="2019-06-12T00:00:00"/>
    <m/>
    <d v="2019-07-04T00:00:00"/>
    <s v="YURTDIŞI"/>
    <n v="0"/>
    <n v="0"/>
    <n v="0"/>
    <n v="0"/>
    <n v="100000000"/>
    <x v="3"/>
    <n v="100000000"/>
    <n v="0"/>
    <n v="667410000"/>
  </r>
  <r>
    <n v="121"/>
    <s v="AKFEN HOLDİNG A.Ş."/>
    <x v="1"/>
    <x v="1"/>
    <d v="2019-06-12T00:00:00"/>
    <m/>
    <d v="2019-07-11T00:00:00"/>
    <s v="NİTELİKLİ"/>
    <n v="600000000"/>
    <n v="105695210.24538904"/>
    <n v="200000000"/>
    <n v="400000000"/>
    <m/>
    <x v="0"/>
    <m/>
    <m/>
    <m/>
  </r>
  <r>
    <n v="122"/>
    <s v="QNB FİNANS FİNANSAL KİRALAMA A.Ş."/>
    <x v="0"/>
    <x v="1"/>
    <d v="2019-06-12T00:00:00"/>
    <m/>
    <d v="2019-06-27T00:00:00"/>
    <s v="NİTELİKLİ / TAHSİSLİ"/>
    <n v="2000000000"/>
    <n v="346206442.90190238"/>
    <n v="338980000"/>
    <n v="1661020000"/>
    <m/>
    <x v="0"/>
    <m/>
    <m/>
    <m/>
  </r>
  <r>
    <n v="123"/>
    <s v="TERA YATIRIM MENKUL DEĞERLER A.Ş."/>
    <x v="0"/>
    <x v="1"/>
    <d v="2019-06-18T00:00:00"/>
    <m/>
    <d v="2019-07-04T00:00:00"/>
    <s v="NİTELİKLİ / TAHSİSLİ"/>
    <n v="71985403"/>
    <n v="12846507.183010617"/>
    <n v="30000000"/>
    <n v="41985403"/>
    <m/>
    <x v="0"/>
    <m/>
    <m/>
    <m/>
  </r>
  <r>
    <n v="124"/>
    <s v="İŞ FİNANSAL KİRALAMA A.Ş."/>
    <x v="0"/>
    <x v="1"/>
    <d v="2019-06-18T00:00:00"/>
    <m/>
    <d v="2019-07-04T00:00:00"/>
    <s v="NİTELİKLİ / TAHSİSLİ"/>
    <n v="4560000000"/>
    <n v="813777103.5959667"/>
    <n v="527000000"/>
    <n v="4033000000"/>
    <m/>
    <x v="0"/>
    <m/>
    <m/>
    <m/>
  </r>
  <r>
    <n v="125"/>
    <s v="ŞEKERBANK T.A.Ş."/>
    <x v="2"/>
    <x v="1"/>
    <d v="2019-06-18T00:00:00"/>
    <m/>
    <d v="2019-07-11T00:00:00"/>
    <s v="NİTELİKLİ"/>
    <n v="500000000"/>
    <n v="88079341.871157527"/>
    <n v="0"/>
    <n v="500000000"/>
    <m/>
    <x v="0"/>
    <m/>
    <m/>
    <m/>
  </r>
  <r>
    <n v="126"/>
    <s v="TURKCELL FİNANSMAN A.Ş."/>
    <x v="0"/>
    <x v="1"/>
    <d v="2019-06-20T00:00:00"/>
    <m/>
    <d v="2019-06-27T00:00:00"/>
    <s v="NİTELİKLİ / TAHSİSLİ"/>
    <n v="500000000"/>
    <n v="86551610.725475594"/>
    <n v="0"/>
    <n v="500000000"/>
    <m/>
    <x v="0"/>
    <m/>
    <m/>
    <m/>
  </r>
  <r>
    <n v="127"/>
    <s v="OYAK YATIRIM MENKUL DEĞERLER A.Ş."/>
    <x v="0"/>
    <x v="1"/>
    <d v="2019-06-20T00:00:00"/>
    <m/>
    <d v="2019-07-04T00:00:00"/>
    <s v="NİTELİKLİ"/>
    <n v="258000000"/>
    <n v="46042651.913982332"/>
    <n v="198000000"/>
    <n v="60000000"/>
    <m/>
    <x v="0"/>
    <m/>
    <m/>
    <m/>
  </r>
  <r>
    <n v="128"/>
    <s v="OTOKOÇ OTOMOTİV SANAYİ TİCARET A.Ş."/>
    <x v="1"/>
    <x v="1"/>
    <d v="2019-06-21T00:00:00"/>
    <m/>
    <d v="2019-07-04T00:00:00"/>
    <s v="NİTELİKLİ"/>
    <n v="500000000"/>
    <n v="89229945.569733202"/>
    <n v="200000000"/>
    <n v="300000000"/>
    <m/>
    <x v="0"/>
    <m/>
    <m/>
    <m/>
  </r>
  <r>
    <n v="129"/>
    <s v="YAPI KREDİ FAKTORİNG A.Ş."/>
    <x v="0"/>
    <x v="1"/>
    <d v="2019-06-24T00:00:00"/>
    <m/>
    <d v="2019-07-04T00:00:00"/>
    <s v="NİTELİKLİ / TAHSİSLİ"/>
    <n v="773000000"/>
    <n v="137949495.85080752"/>
    <n v="220480000"/>
    <n v="552520000"/>
    <m/>
    <x v="0"/>
    <m/>
    <m/>
    <m/>
  </r>
  <r>
    <n v="130"/>
    <s v="MİGROS TİCARET A.Ş."/>
    <x v="1"/>
    <x v="1"/>
    <d v="2019-06-26T00:00:00"/>
    <m/>
    <d v="2019-07-18T00:00:00"/>
    <s v="NİTELİKLİ / TAHSİSLİ"/>
    <n v="1000000000"/>
    <n v="175395516.89058828"/>
    <n v="200000000"/>
    <n v="800000000"/>
    <m/>
    <x v="0"/>
    <m/>
    <m/>
    <m/>
  </r>
  <r>
    <n v="131"/>
    <s v="DESTEK VARLIK YÖNETİM A.Ş. (Yeni Unvan; Deren Varlık Yönetim A.Ş.)"/>
    <x v="0"/>
    <x v="1"/>
    <d v="2019-06-26T00:00:00"/>
    <m/>
    <d v="2019-08-08T00:00:00"/>
    <s v="NİTELİKLİ / TAHSİSLİ"/>
    <n v="17000000"/>
    <n v="2981723.7871400011"/>
    <n v="9000000"/>
    <n v="8000000"/>
    <m/>
    <x v="0"/>
    <m/>
    <m/>
    <m/>
  </r>
  <r>
    <n v="132"/>
    <s v="BAŞKENT ELEKTRİK DAĞITIM A.Ş."/>
    <x v="1"/>
    <x v="1"/>
    <d v="2019-06-26T00:00:00"/>
    <m/>
    <d v="2019-07-25T00:00:00"/>
    <s v="NİTELİKLİ / TAHSİSLİ"/>
    <n v="1000000000"/>
    <n v="175152820.83617958"/>
    <n v="0"/>
    <n v="1000000000"/>
    <m/>
    <x v="0"/>
    <m/>
    <m/>
    <m/>
  </r>
  <r>
    <n v="133"/>
    <s v="ŞEKER FAKTORİNG A.Ş."/>
    <x v="0"/>
    <x v="1"/>
    <d v="2019-06-28T00:00:00"/>
    <m/>
    <d v="2019-08-01T00:00:00"/>
    <s v="NİTELİKLİ"/>
    <n v="142000000"/>
    <n v="24871700.558737498"/>
    <n v="45440200"/>
    <n v="96559800"/>
    <m/>
    <x v="0"/>
    <m/>
    <m/>
    <m/>
  </r>
  <r>
    <n v="134"/>
    <s v="LİDER FAKTORİNG A.Ş."/>
    <x v="0"/>
    <x v="1"/>
    <d v="2019-06-28T00:00:00"/>
    <d v="2019-07-31T00:00:00"/>
    <m/>
    <m/>
    <m/>
    <n v="0"/>
    <m/>
    <n v="0"/>
    <m/>
    <x v="0"/>
    <m/>
    <m/>
    <m/>
  </r>
  <r>
    <n v="135"/>
    <s v="AK YATIRIM MENKUL DEĞERLER A.Ş."/>
    <x v="0"/>
    <x v="1"/>
    <d v="2019-07-01T00:00:00"/>
    <m/>
    <d v="2019-07-25T00:00:00"/>
    <s v="NİTELİKLİ"/>
    <n v="1050000000"/>
    <n v="183910461.87798855"/>
    <n v="522941000"/>
    <n v="527059000"/>
    <m/>
    <x v="0"/>
    <m/>
    <m/>
    <m/>
  </r>
  <r>
    <n v="136"/>
    <s v="İNFO YATIRIM MENKUL DEĞERLER A.Ş."/>
    <x v="0"/>
    <x v="1"/>
    <d v="2019-07-03T00:00:00"/>
    <m/>
    <d v="2019-08-29T00:00:00"/>
    <s v="NİTELİKLİ"/>
    <n v="64000000"/>
    <n v="11209780.533515492"/>
    <n v="57500000"/>
    <n v="6500000"/>
    <m/>
    <x v="0"/>
    <m/>
    <m/>
    <m/>
  </r>
  <r>
    <n v="137"/>
    <s v="İSTANBUL FAKTORİNG A.Ş."/>
    <x v="0"/>
    <x v="1"/>
    <d v="2019-07-05T00:00:00"/>
    <m/>
    <d v="2019-08-01T00:00:00"/>
    <s v="TAHSİSLİ"/>
    <n v="50000000"/>
    <n v="8757641.0418089777"/>
    <n v="5000000"/>
    <n v="45000000"/>
    <m/>
    <x v="0"/>
    <m/>
    <m/>
    <m/>
  </r>
  <r>
    <n v="138"/>
    <s v="TÜRKİYE VAKIFLAR BANKASI T.A.O"/>
    <x v="2"/>
    <x v="1"/>
    <d v="2019-07-09T00:00:00"/>
    <m/>
    <d v="2019-08-08T00:00:00"/>
    <s v="HALKA ARZ/ NİTELİKLİ/ TAHSİSLİ"/>
    <n v="25000000000"/>
    <n v="4378820520.9044895"/>
    <n v="8522192906"/>
    <n v="16477807094"/>
    <m/>
    <x v="0"/>
    <m/>
    <m/>
    <m/>
  </r>
  <r>
    <n v="139"/>
    <s v="TÜRKİYE SINAİ KALKINMA BANKASI A.Ş."/>
    <x v="2"/>
    <x v="1"/>
    <d v="2019-07-09T00:00:00"/>
    <m/>
    <d v="2019-07-25T00:00:00"/>
    <s v="YURTDIŞI"/>
    <m/>
    <n v="0"/>
    <m/>
    <n v="0"/>
    <n v="600000000"/>
    <x v="1"/>
    <n v="0"/>
    <n v="600000000"/>
    <n v="0"/>
  </r>
  <r>
    <n v="140"/>
    <s v="BORUSAN YATIRIM VE PAZARLAMA A.Ş."/>
    <x v="1"/>
    <x v="1"/>
    <d v="2019-07-09T00:00:00"/>
    <m/>
    <d v="2019-08-08T00:00:00"/>
    <s v="NİTELİKLİ / TAHSİSLİ"/>
    <n v="1000000000"/>
    <n v="175152820.83617958"/>
    <n v="0"/>
    <n v="1000000000"/>
    <m/>
    <x v="0"/>
    <m/>
    <m/>
    <m/>
  </r>
  <r>
    <n v="141"/>
    <s v="ÇAĞDAŞ FAKTORİNG A.Ş."/>
    <x v="0"/>
    <x v="1"/>
    <d v="2017-07-10T00:00:00"/>
    <m/>
    <d v="2019-07-25T00:00:00"/>
    <s v="NİTELİKLİ / TAHSİSLİ"/>
    <n v="180000000"/>
    <n v="31527507.750512324"/>
    <n v="0"/>
    <n v="180000000"/>
    <m/>
    <x v="0"/>
    <m/>
    <m/>
    <m/>
  </r>
  <r>
    <n v="142"/>
    <s v="TAM FAKTORİNG A.Ş."/>
    <x v="0"/>
    <x v="1"/>
    <d v="2017-07-10T00:00:00"/>
    <m/>
    <d v="2019-08-08T00:00:00"/>
    <s v="NİTELİKLİ / TAHSİSLİ"/>
    <n v="200000000"/>
    <n v="35030564.167235911"/>
    <n v="38000000"/>
    <n v="162000000"/>
    <m/>
    <x v="0"/>
    <m/>
    <m/>
    <m/>
  </r>
  <r>
    <n v="143"/>
    <s v="MLP SAĞLIK HİZMETLERİ A.Ş."/>
    <x v="1"/>
    <x v="1"/>
    <d v="2019-07-11T00:00:00"/>
    <m/>
    <d v="2019-08-08T00:00:00"/>
    <s v="NİTELİKLİ"/>
    <n v="500000000"/>
    <n v="87576410.418089792"/>
    <n v="150000000"/>
    <n v="350000000"/>
    <m/>
    <x v="0"/>
    <m/>
    <m/>
    <m/>
  </r>
  <r>
    <n v="144"/>
    <s v="AKTİF YATIRIM BANKASI A.Ş."/>
    <x v="2"/>
    <x v="1"/>
    <d v="2019-07-11T00:00:00"/>
    <m/>
    <d v="2019-07-25T00:00:00"/>
    <s v="NİTELİKLİ"/>
    <n v="1000000000"/>
    <n v="175152820.83617958"/>
    <n v="60000000"/>
    <n v="940000000"/>
    <m/>
    <x v="0"/>
    <m/>
    <m/>
    <m/>
  </r>
  <r>
    <n v="145"/>
    <s v="DENİZ FİNANSAL KİRALAMA A.Ş."/>
    <x v="0"/>
    <x v="1"/>
    <d v="2019-07-12T00:00:00"/>
    <m/>
    <d v="2019-08-01T00:00:00"/>
    <s v="NİTELİKLİ"/>
    <n v="848000000"/>
    <n v="148529592.06908026"/>
    <n v="755000000"/>
    <n v="93000000"/>
    <m/>
    <x v="0"/>
    <m/>
    <m/>
    <m/>
  </r>
  <r>
    <n v="146"/>
    <s v="QNB FİNANSBANK A.Ş."/>
    <x v="2"/>
    <x v="1"/>
    <d v="2019-07-16T00:00:00"/>
    <m/>
    <d v="2019-08-08T00:00:00"/>
    <s v="HALKA ARZ/ NİTELİKLİ/ TAHSİSLİ"/>
    <n v="30000000000"/>
    <n v="5254584625.0853872"/>
    <n v="6817160500"/>
    <n v="23182839500"/>
    <m/>
    <x v="0"/>
    <m/>
    <m/>
    <m/>
  </r>
  <r>
    <n v="147"/>
    <s v="PASHA YATIRIM BANKASI A.Ş."/>
    <x v="2"/>
    <x v="1"/>
    <d v="2019-07-16T00:00:00"/>
    <m/>
    <d v="2019-08-15T00:00:00"/>
    <s v="YURTDIŞI"/>
    <m/>
    <n v="0"/>
    <m/>
    <n v="0"/>
    <n v="50000000"/>
    <x v="1"/>
    <n v="3300000"/>
    <e v="#REF!"/>
    <n v="22024530"/>
  </r>
  <r>
    <n v="148"/>
    <s v="ALTERNATİF FİNANSAL KİRALAMA A.Ş."/>
    <x v="0"/>
    <x v="1"/>
    <d v="2019-07-17T00:00:00"/>
    <m/>
    <d v="2019-09-05T00:00:00"/>
    <s v="NİTELİKLİ"/>
    <n v="540000000"/>
    <n v="94582523.251536965"/>
    <n v="0"/>
    <n v="540000000"/>
    <m/>
    <x v="0"/>
    <m/>
    <m/>
    <m/>
  </r>
  <r>
    <n v="149"/>
    <s v="KOTON MAĞAZACILIK TEKSTİL SANAYİ VE TİCARET A.Ş."/>
    <x v="1"/>
    <x v="1"/>
    <d v="2019-07-17T00:00:00"/>
    <d v="2019-08-23T00:00:00"/>
    <m/>
    <m/>
    <m/>
    <n v="0"/>
    <m/>
    <n v="0"/>
    <m/>
    <x v="0"/>
    <m/>
    <m/>
    <m/>
  </r>
  <r>
    <n v="150"/>
    <s v="DORUK FİNANSMAN A.Ş."/>
    <x v="0"/>
    <x v="1"/>
    <d v="2019-07-18T00:00:00"/>
    <m/>
    <d v="2019-09-12T00:00:00"/>
    <s v="NİTELİKLİ"/>
    <n v="50000000"/>
    <n v="8757641.0418089777"/>
    <n v="25000000"/>
    <n v="25000000"/>
    <m/>
    <x v="0"/>
    <m/>
    <m/>
    <m/>
  </r>
  <r>
    <n v="151"/>
    <s v="DENİZBANK A.Ş."/>
    <x v="2"/>
    <x v="1"/>
    <d v="2019-07-23T00:00:00"/>
    <m/>
    <d v="2019-08-29T00:00:00"/>
    <s v="HALKA ARZ/ NİTELİKLİ/ TAHSİSLİ"/>
    <n v="20000000000"/>
    <n v="3503056416.7235913"/>
    <n v="4827000000"/>
    <n v="15173000000"/>
    <m/>
    <x v="0"/>
    <m/>
    <m/>
    <m/>
  </r>
  <r>
    <n v="152"/>
    <s v="ŞEKER FİNANSAL KİRALAMA A.Ş."/>
    <x v="0"/>
    <x v="1"/>
    <d v="2019-07-24T00:00:00"/>
    <m/>
    <d v="2019-08-29T00:00:00"/>
    <s v="HALKA ARZ/ NİTELİKLİ/ TAHSİSLİ"/>
    <n v="250000000"/>
    <n v="43788205.209044896"/>
    <n v="220000000"/>
    <n v="30000000"/>
    <m/>
    <x v="0"/>
    <m/>
    <m/>
    <m/>
  </r>
  <r>
    <n v="153"/>
    <s v="ALTERNATİFBANK A.Ş."/>
    <x v="2"/>
    <x v="1"/>
    <d v="2019-07-25T00:00:00"/>
    <m/>
    <d v="2019-08-15T00:00:00"/>
    <s v="TAHSİSLİ"/>
    <n v="1600000000"/>
    <n v="280244513.33788729"/>
    <n v="1051182000"/>
    <n v="548818000"/>
    <m/>
    <x v="0"/>
    <m/>
    <m/>
    <m/>
  </r>
  <r>
    <n v="154"/>
    <s v="EREĞLİ TEKSTİL TURİZM SANAYİ VE TİCARET A.Ş."/>
    <x v="1"/>
    <x v="1"/>
    <d v="2019-07-29T00:00:00"/>
    <m/>
    <d v="2019-08-15T00:00:00"/>
    <s v="NİTELİKLİ"/>
    <n v="400000000"/>
    <n v="70061128.334471822"/>
    <n v="231500000"/>
    <n v="168500000"/>
    <m/>
    <x v="0"/>
    <m/>
    <m/>
    <m/>
  </r>
  <r>
    <n v="155"/>
    <s v="NETLOG LOJİSTİK HİZMETLERİ A.Ş."/>
    <x v="1"/>
    <x v="1"/>
    <d v="2019-08-02T00:00:00"/>
    <m/>
    <d v="2019-09-05T00:00:00"/>
    <s v="NİTELİKLİ / TAHSİSLİ"/>
    <n v="200000000"/>
    <n v="35030564.167235911"/>
    <n v="0"/>
    <n v="200000000"/>
    <m/>
    <x v="0"/>
    <m/>
    <m/>
    <m/>
  </r>
  <r>
    <n v="156"/>
    <s v="NUROL YATIRIM BANKASI A.Ş."/>
    <x v="2"/>
    <x v="1"/>
    <d v="2019-08-06T00:00:00"/>
    <m/>
    <d v="2019-09-05T00:00:00"/>
    <s v="NİTELİKLİ"/>
    <n v="900000000"/>
    <n v="157637538.75256163"/>
    <n v="630000000"/>
    <n v="270000000"/>
    <m/>
    <x v="0"/>
    <m/>
    <m/>
    <m/>
  </r>
  <r>
    <n v="157"/>
    <s v="HUZUR FAKTORİNG A.Ş."/>
    <x v="0"/>
    <x v="1"/>
    <d v="2019-08-06T00:00:00"/>
    <m/>
    <d v="2019-08-29T00:00:00"/>
    <s v="NİTELİKLİ"/>
    <n v="100000000"/>
    <n v="17515282.083617955"/>
    <n v="4320000"/>
    <n v="95680000"/>
    <m/>
    <x v="0"/>
    <m/>
    <m/>
    <m/>
  </r>
  <r>
    <n v="158"/>
    <s v="ZORLU ENERJİ ELEKTRİK ÜRETİM A.Ş."/>
    <x v="1"/>
    <x v="1"/>
    <d v="2019-08-07T00:00:00"/>
    <m/>
    <d v="2019-09-05T00:00:00"/>
    <s v="NİTELİKLİ"/>
    <n v="600000000"/>
    <n v="105091692.50170775"/>
    <n v="429160000"/>
    <n v="170840000"/>
    <m/>
    <x v="0"/>
    <m/>
    <m/>
    <m/>
  </r>
  <r>
    <n v="159"/>
    <s v="TÜRK EKONOMİ BANKASI A.Ş."/>
    <x v="2"/>
    <x v="1"/>
    <d v="2019-08-08T00:00:00"/>
    <m/>
    <d v="2019-09-19T00:00:00"/>
    <s v="NİTELİKLİ"/>
    <n v="1000000000"/>
    <n v="175152820.83617958"/>
    <n v="0"/>
    <n v="1000000000"/>
    <m/>
    <x v="0"/>
    <m/>
    <m/>
    <m/>
  </r>
  <r>
    <n v="160"/>
    <s v="TÜRK HAVA YOLLARI A.Ş."/>
    <x v="1"/>
    <x v="1"/>
    <d v="2019-08-09T00:00:00"/>
    <m/>
    <d v="2019-09-05T00:00:00"/>
    <s v="YURTDIŞI"/>
    <m/>
    <n v="0"/>
    <m/>
    <n v="0"/>
    <n v="2000000000"/>
    <x v="1"/>
    <n v="0"/>
    <n v="2000000000"/>
    <n v="0"/>
  </r>
  <r>
    <n v="161"/>
    <s v="ERYAP MÜHENDİSLİK İNŞAAT TAAHHÜT TURİZM SANAYİ VE TİCARET A.Ş."/>
    <x v="1"/>
    <x v="1"/>
    <d v="2019-08-15T00:00:00"/>
    <m/>
    <d v="2019-10-24T00:00:00"/>
    <s v="NİTELİKLİ / TAHSİSLİ"/>
    <n v="400000000"/>
    <n v="70061128.334471822"/>
    <n v="250000000"/>
    <n v="150000000"/>
    <m/>
    <x v="0"/>
    <m/>
    <m/>
    <m/>
  </r>
  <r>
    <n v="162"/>
    <s v="INVEST-AZ YATIRIM MENKUL DEĞERLER A.Ş."/>
    <x v="0"/>
    <x v="1"/>
    <d v="2020-08-16T00:00:00"/>
    <m/>
    <d v="2019-09-19T00:00:00"/>
    <s v="NİTELİKLİ / TAHSİSLİ"/>
    <n v="30000000"/>
    <n v="5254584.6250853874"/>
    <n v="3000000"/>
    <n v="27000000"/>
    <m/>
    <x v="0"/>
    <m/>
    <m/>
    <m/>
  </r>
  <r>
    <n v="163"/>
    <s v="TÜRKİYE HALK BANKASI A.Ş."/>
    <x v="2"/>
    <x v="1"/>
    <d v="2020-08-20T00:00:00"/>
    <m/>
    <d v="2019-08-29T00:00:00"/>
    <s v="HALKA ARZ/ NİTELİKLİ/ TAHSİSLİ"/>
    <n v="25000000000"/>
    <n v="4378820520.9044895"/>
    <n v="5023500000"/>
    <n v="19976500000"/>
    <m/>
    <x v="0"/>
    <m/>
    <m/>
    <m/>
  </r>
  <r>
    <n v="164"/>
    <s v="AKTİF YATIRIM BANKASI A.Ş."/>
    <x v="2"/>
    <x v="1"/>
    <d v="2020-08-22T00:00:00"/>
    <m/>
    <d v="2019-09-05T00:00:00"/>
    <s v="HALKA ARZ/ NİTELİKLİ"/>
    <n v="1750000000"/>
    <n v="306517436.46331424"/>
    <n v="1000000000"/>
    <n v="750000000"/>
    <m/>
    <x v="0"/>
    <m/>
    <m/>
    <m/>
  </r>
  <r>
    <n v="165"/>
    <s v="ŞEKER YATIRIM MENKUL DEĞERLER A.Ş."/>
    <x v="0"/>
    <x v="1"/>
    <d v="2020-08-23T00:00:00"/>
    <m/>
    <d v="2020-09-12T00:00:00"/>
    <s v="NİTELİKLİ"/>
    <n v="110000000"/>
    <n v="19266810.291979752"/>
    <n v="65645200"/>
    <n v="44354800"/>
    <m/>
    <x v="0"/>
    <m/>
    <m/>
    <m/>
  </r>
  <r>
    <n v="166"/>
    <s v="YAPI KREDİ YATIRIM MENKUL DEĞERLER A.Ş."/>
    <x v="0"/>
    <x v="1"/>
    <d v="2019-08-27T00:00:00"/>
    <m/>
    <d v="2019-09-26T00:00:00"/>
    <s v="NİTELİKLİ / TAHSİSLİ"/>
    <n v="1083000000"/>
    <n v="189690504.96558249"/>
    <n v="752250000"/>
    <n v="330750000"/>
    <m/>
    <x v="0"/>
    <m/>
    <m/>
    <m/>
  </r>
  <r>
    <n v="167"/>
    <s v="QNB FİNANS FAKTORİNG A.Ş."/>
    <x v="0"/>
    <x v="1"/>
    <d v="2019-08-27T00:00:00"/>
    <m/>
    <d v="2019-09-05T00:00:00"/>
    <s v="NİTELİKLİ / TAHSİSLİ"/>
    <n v="483555000"/>
    <n v="84696022.279438809"/>
    <n v="169330100"/>
    <n v="314224900"/>
    <m/>
    <x v="0"/>
    <m/>
    <m/>
    <m/>
  </r>
  <r>
    <n v="168"/>
    <s v="TÜRKİYE İŞ BANKASI A.Ş."/>
    <x v="2"/>
    <x v="1"/>
    <d v="2019-08-29T00:00:00"/>
    <m/>
    <d v="2019-09-26T00:00:00"/>
    <s v="NİTELİKLİ"/>
    <n v="5000000000"/>
    <n v="875764104.18089783"/>
    <n v="0"/>
    <n v="5000000000"/>
    <m/>
    <x v="0"/>
    <m/>
    <m/>
    <m/>
  </r>
  <r>
    <n v="169"/>
    <s v="GARANTİ FİLO YÖNETİM HİZMETLERİ A.Ş."/>
    <x v="1"/>
    <x v="1"/>
    <d v="2019-08-29T00:00:00"/>
    <m/>
    <d v="2019-09-26T00:00:00"/>
    <s v="NİTELİKLİ"/>
    <n v="60000000"/>
    <n v="10509169.250170775"/>
    <n v="0"/>
    <n v="60000000"/>
    <m/>
    <x v="0"/>
    <m/>
    <m/>
    <m/>
  </r>
  <r>
    <n v="170"/>
    <s v="İŞ YATIRIM MENKUL DEĞERLER A.Ş."/>
    <x v="0"/>
    <x v="1"/>
    <d v="2019-09-02T00:00:00"/>
    <m/>
    <d v="2019-09-19T00:00:00"/>
    <s v="NİTELİKLİ / TAHSİSLİ"/>
    <n v="2300000000"/>
    <n v="402851487.92321301"/>
    <n v="1832556000"/>
    <n v="467444000"/>
    <m/>
    <x v="0"/>
    <m/>
    <m/>
    <m/>
  </r>
  <r>
    <n v="171"/>
    <s v="TÜRKİYE GARANTİ BANKASI A.Ş."/>
    <x v="2"/>
    <x v="1"/>
    <d v="2019-09-02T00:00:00"/>
    <m/>
    <d v="2019-09-26T00:00:00"/>
    <s v="NİTELİKLİ"/>
    <n v="7000000000"/>
    <n v="1226069745.8532569"/>
    <n v="252880000"/>
    <n v="6747120000"/>
    <m/>
    <x v="0"/>
    <m/>
    <m/>
    <m/>
  </r>
  <r>
    <n v="172"/>
    <s v="TÜRKİYE VAKIFLAR BANKASI T.A.O"/>
    <x v="2"/>
    <x v="1"/>
    <d v="2019-09-06T00:00:00"/>
    <m/>
    <d v="2020-09-12T00:00:00"/>
    <s v="NİTELİKLİ"/>
    <n v="5000000000"/>
    <n v="875764104.18089783"/>
    <n v="725000000"/>
    <n v="4275000000"/>
    <m/>
    <x v="0"/>
    <m/>
    <m/>
    <m/>
  </r>
  <r>
    <n v="173"/>
    <s v="DENİZ YATIRIM MENKUL DEĞERLER A.Ş."/>
    <x v="0"/>
    <x v="1"/>
    <d v="2019-09-09T00:00:00"/>
    <m/>
    <d v="2019-09-26T00:00:00"/>
    <s v="NİTELİKLİ"/>
    <n v="1200000000"/>
    <n v="210183385.0034155"/>
    <n v="80000000"/>
    <n v="1120000000"/>
    <m/>
    <x v="0"/>
    <m/>
    <m/>
    <m/>
  </r>
  <r>
    <n v="174"/>
    <s v="BURGAN YATIRIM MENKUL DEĞERLER A.Ş."/>
    <x v="0"/>
    <x v="1"/>
    <d v="2019-09-09T00:00:00"/>
    <m/>
    <d v="2019-10-10T00:00:00"/>
    <s v="NİTELİKLİ"/>
    <n v="90000000"/>
    <n v="15763753.875256162"/>
    <m/>
    <n v="90000000"/>
    <m/>
    <x v="0"/>
    <m/>
    <m/>
    <m/>
  </r>
  <r>
    <n v="175"/>
    <s v="BURGAN YATIRIM MENKUL DEĞERLER A.Ş."/>
    <x v="0"/>
    <x v="1"/>
    <d v="2019-09-02T00:00:00"/>
    <m/>
    <d v="2019-10-10T00:00:00"/>
    <s v="Tahsisli/Nitelikli Yatırımcı"/>
    <n v="100000000"/>
    <n v="16698505.210000001"/>
    <m/>
    <m/>
    <m/>
    <x v="0"/>
    <m/>
    <m/>
    <m/>
  </r>
  <r>
    <n v="176"/>
    <s v="KAPİTAL FAKTORİNG A.Ş."/>
    <x v="0"/>
    <x v="1"/>
    <m/>
    <m/>
    <m/>
    <m/>
    <m/>
    <m/>
    <m/>
    <m/>
    <m/>
    <x v="0"/>
    <m/>
    <m/>
    <m/>
  </r>
  <r>
    <n v="177"/>
    <s v="ÜNLÜ MENKUL DEĞERLER A.Ş."/>
    <x v="0"/>
    <x v="1"/>
    <d v="2019-09-10T00:00:00"/>
    <m/>
    <d v="2019-09-26T00:00:00"/>
    <s v="Nitelikli Yatırımcı"/>
    <n v="150000000"/>
    <n v="26347684.68"/>
    <n v="20694000"/>
    <n v="129306000"/>
    <m/>
    <x v="0"/>
    <m/>
    <m/>
    <m/>
  </r>
  <r>
    <n v="178"/>
    <s v="BİRİKİM VARLIK YÖNETİMİ A.Ş."/>
    <x v="0"/>
    <x v="1"/>
    <d v="2019-09-12T00:00:00"/>
    <m/>
    <d v="3029-09-26T00:00:00"/>
    <s v="Nitelikli Yatırımcı"/>
    <n v="139000000"/>
    <n v="24245520.539999999"/>
    <n v="26000000"/>
    <n v="113000000"/>
    <m/>
    <x v="0"/>
    <m/>
    <m/>
    <m/>
  </r>
  <r>
    <n v="179"/>
    <s v="VAKIF FAKTORİNG A.Ş."/>
    <x v="0"/>
    <x v="1"/>
    <m/>
    <m/>
    <m/>
    <m/>
    <m/>
    <m/>
    <m/>
    <n v="0"/>
    <m/>
    <x v="0"/>
    <m/>
    <m/>
    <m/>
  </r>
  <r>
    <n v="180"/>
    <s v="NUROL YATIRIM BANKASI A.Ş."/>
    <x v="2"/>
    <x v="1"/>
    <d v="2019-12-06T00:00:00"/>
    <m/>
    <d v="2019-12-26T00:00:00"/>
    <s v="Nitelikli Yatırımcı"/>
    <n v="600000000"/>
    <n v="105548323.54000001"/>
    <n v="0"/>
    <n v="600000000"/>
    <m/>
    <x v="0"/>
    <m/>
    <m/>
    <m/>
  </r>
  <r>
    <n v="181"/>
    <s v="QNB FİNANS YATIRIM MENKUL DEĞERLER A.Ş.***"/>
    <x v="0"/>
    <x v="1"/>
    <d v="2019-03-08T00:00:00"/>
    <m/>
    <d v="2019-03-28T00:00:00"/>
    <s v="Tahsisli/Nitelikli Yatırımcı"/>
    <n v="530000000"/>
    <n v="89830530"/>
    <n v="420591500"/>
    <n v="109408500"/>
    <m/>
    <x v="0"/>
    <m/>
    <m/>
    <m/>
  </r>
  <r>
    <n v="182"/>
    <s v="MERSİN ULUSLARARASI LİMAN İŞLETMECİLİĞİ A.Ş."/>
    <x v="1"/>
    <x v="1"/>
    <d v="2019-09-18T00:00:00"/>
    <m/>
    <d v="2019-10-17T00:00:00"/>
    <s v="YURTDIŞI"/>
    <m/>
    <m/>
    <m/>
    <m/>
    <n v="650000000"/>
    <x v="1"/>
    <n v="600000000"/>
    <n v="50000000"/>
    <n v="3422460000"/>
  </r>
  <r>
    <n v="183"/>
    <s v="FİBABANKA A.Ş."/>
    <x v="2"/>
    <x v="1"/>
    <d v="2019-09-20T00:00:00"/>
    <m/>
    <d v="2019-10-17T00:00:00"/>
    <s v="Tahsisli/Nitelikli Yatırımcı"/>
    <n v="3500000000"/>
    <n v="593220338.98000002"/>
    <n v="0"/>
    <n v="3500000000"/>
    <m/>
    <x v="0"/>
    <m/>
    <m/>
    <m/>
  </r>
  <r>
    <n v="184"/>
    <s v="YAPI VE KREDİ BANKASI A.Ş."/>
    <x v="2"/>
    <x v="1"/>
    <d v="2019-09-20T00:00:00"/>
    <m/>
    <d v="2019-10-24T00:00:00"/>
    <s v="Halka Arz/Nitelikli Yatırımcı"/>
    <n v="5000000000"/>
    <n v="847457627.12"/>
    <n v="2164015149"/>
    <n v="2835984851"/>
    <m/>
    <x v="0"/>
    <m/>
    <m/>
    <m/>
  </r>
  <r>
    <n v="185"/>
    <s v="YAPI VE KREDİ BANKASI A.Ş."/>
    <x v="2"/>
    <x v="1"/>
    <d v="2019-03-15T00:00:00"/>
    <m/>
    <d v="2019-04-04T00:00:00"/>
    <s v="YURTDIŞI"/>
    <m/>
    <m/>
    <m/>
    <m/>
    <n v="7000000000"/>
    <x v="1"/>
    <n v="0"/>
    <n v="7000000000"/>
    <m/>
  </r>
  <r>
    <n v="186"/>
    <s v="TÜRKİYE İŞ BANKASI A.Ş."/>
    <x v="2"/>
    <x v="1"/>
    <d v="2019-09-23T00:00:00"/>
    <m/>
    <d v="2019-10-24T00:00:00"/>
    <s v="Halka Arz/Tahsisli/Nitelikli Yatırımcı"/>
    <n v="25000000000"/>
    <n v="4339750377.55828"/>
    <n v="2087591998"/>
    <n v="22912408002"/>
    <m/>
    <x v="0"/>
    <m/>
    <m/>
    <m/>
  </r>
  <r>
    <n v="187"/>
    <s v="TÜRKİYE İŞ BANKASI A.Ş."/>
    <x v="2"/>
    <x v="1"/>
    <d v="2018-12-28T00:00:00"/>
    <m/>
    <d v="2019-01-24T00:00:00"/>
    <s v="YURTDIŞI"/>
    <m/>
    <m/>
    <m/>
    <m/>
    <n v="5000000000"/>
    <x v="1"/>
    <n v="53000000"/>
    <n v="4947000000"/>
    <m/>
  </r>
  <r>
    <n v="188"/>
    <s v="HALK FİNANSAL KİRALAMA A.Ş."/>
    <x v="0"/>
    <x v="1"/>
    <d v="2019-01-23T00:00:00"/>
    <m/>
    <d v="2019-02-07T00:00:00"/>
    <s v="Nitelikli Yatırımcı"/>
    <n v="1100000000"/>
    <n v="210482003.78867599"/>
    <n v="0"/>
    <n v="1100000000"/>
    <m/>
    <x v="0"/>
    <m/>
    <m/>
    <m/>
  </r>
  <r>
    <n v="189"/>
    <s v="ŞEKERBANK T.A.Ş."/>
    <x v="2"/>
    <x v="1"/>
    <d v="2019-06-17T00:00:00"/>
    <m/>
    <d v="2019-07-11T00:00:00"/>
    <s v="Nitelikli Yatırımcı"/>
    <n v="500000000"/>
    <n v="95093191.327500895"/>
    <n v="0"/>
    <n v="500000000"/>
    <m/>
    <x v="0"/>
    <m/>
    <m/>
    <m/>
  </r>
  <r>
    <n v="190"/>
    <s v="OPTİMA FAKTORİNG A.Ş."/>
    <x v="0"/>
    <x v="1"/>
    <d v="2019-10-04T00:00:00"/>
    <m/>
    <d v="2019-10-31T00:00:00"/>
    <s v="Nitelikli Yatırımcı"/>
    <n v="119000000"/>
    <n v="20599283.3526631"/>
    <n v="0"/>
    <n v="119000000"/>
    <m/>
    <x v="0"/>
    <m/>
    <m/>
    <m/>
  </r>
  <r>
    <n v="191"/>
    <s v="ARENA FAKTORİNG A.Ş."/>
    <x v="0"/>
    <x v="1"/>
    <d v="2019-10-07T00:00:00"/>
    <m/>
    <d v="2019-10-24T00:00:00"/>
    <s v="Nitelikli Yatırımcı"/>
    <n v="70000000"/>
    <n v="12222377.4270149"/>
    <n v="0"/>
    <n v="70000000"/>
    <m/>
    <x v="0"/>
    <m/>
    <m/>
    <m/>
  </r>
  <r>
    <n v="192"/>
    <s v="OYAK YATIRIM MENKUL DEĞERLER A.Ş."/>
    <x v="0"/>
    <x v="1"/>
    <d v="2019-03-11T00:00:00"/>
    <m/>
    <d v="2019-03-28T00:00:00"/>
    <s v="Nitelikli Yatırımcı"/>
    <n v="290000000"/>
    <n v="51347427.316831298"/>
    <n v="0"/>
    <n v="290000000"/>
    <m/>
    <x v="0"/>
    <m/>
    <m/>
    <m/>
  </r>
  <r>
    <n v="193"/>
    <s v="AK FAKTORİNG A.Ş."/>
    <x v="0"/>
    <x v="1"/>
    <d v="2019-12-09T00:00:00"/>
    <m/>
    <d v="2019-12-12T00:00:00"/>
    <s v="Halka Arz/Tahsisli/Nitelikli Yatırımcı"/>
    <n v="205000000"/>
    <n v="34419073.203492202"/>
    <n v="23870000"/>
    <n v="181130000"/>
    <m/>
    <x v="0"/>
    <m/>
    <m/>
    <m/>
  </r>
  <r>
    <n v="194"/>
    <s v="KORTEKS  MENSUCAT SANAYİ VE TİCARET A.Ş."/>
    <x v="1"/>
    <x v="1"/>
    <d v="2019-10-17T00:00:00"/>
    <m/>
    <d v="2019-11-14T00:00:00"/>
    <s v="Nitelikli Yatırımcı"/>
    <n v="600000000"/>
    <n v="109493047.191503"/>
    <n v="83480000"/>
    <n v="516520000"/>
    <m/>
    <x v="0"/>
    <m/>
    <m/>
    <m/>
  </r>
  <r>
    <n v="195"/>
    <s v="ATILIM FAKTORİNG A.Ş."/>
    <x v="0"/>
    <x v="1"/>
    <d v="2019-10-18T00:00:00"/>
    <m/>
    <d v="2019-11-07T00:00:00"/>
    <s v="Nitelikli Yatırımcı"/>
    <n v="50000000"/>
    <n v="8687191.6046980303"/>
    <n v="10000000"/>
    <n v="40000000"/>
    <m/>
    <x v="0"/>
    <m/>
    <m/>
    <m/>
  </r>
  <r>
    <n v="196"/>
    <s v="TACİRLER YATIRIM MENKUL DEĞERLER A.Ş."/>
    <x v="0"/>
    <x v="1"/>
    <d v="2019-10-18T00:00:00"/>
    <m/>
    <d v="2019-11-14T00:00:00"/>
    <s v="Nitelikli Yatırımcı"/>
    <n v="350000000"/>
    <n v="60594518.792957097"/>
    <n v="73000000"/>
    <n v="277000000"/>
    <m/>
    <x v="0"/>
    <m/>
    <m/>
    <m/>
  </r>
  <r>
    <n v="197"/>
    <s v="AKBANK T.A.Ş."/>
    <x v="2"/>
    <x v="1"/>
    <d v="2019-10-21T00:00:00"/>
    <m/>
    <d v="2019-11-21T00:00:00"/>
    <s v="Tahsisli/Nitelikli Yatırımcı"/>
    <n v="30000000000"/>
    <n v="5255413075.4677296"/>
    <n v="300000000"/>
    <n v="29700000000"/>
    <m/>
    <x v="0"/>
    <m/>
    <m/>
    <m/>
  </r>
  <r>
    <n v="198"/>
    <s v=" GLOBAL MENKUL DEĞERLER A.Ş."/>
    <x v="0"/>
    <x v="1"/>
    <d v="2019-10-18T00:00:00"/>
    <m/>
    <d v="2019-11-14T00:00:00"/>
    <s v="Nitelikli Yatırımcı"/>
    <n v="100000000"/>
    <n v="17312719.655130599"/>
    <n v="0"/>
    <n v="100000000"/>
    <m/>
    <x v="0"/>
    <m/>
    <m/>
    <m/>
  </r>
  <r>
    <n v="199"/>
    <s v="ŞEKER FİNANSAL KİRALAMA A.Ş.***"/>
    <x v="0"/>
    <x v="1"/>
    <d v="2019-10-21T00:00:00"/>
    <m/>
    <d v="2019-11-14T00:00:00"/>
    <s v="Halka Arz/Tahsisli/Nitelikli Yatırımcı"/>
    <n v="220000000"/>
    <n v="38087983.241287299"/>
    <n v="125000000"/>
    <n v="95000000"/>
    <m/>
    <x v="0"/>
    <m/>
    <m/>
    <m/>
  </r>
  <r>
    <n v="200"/>
    <s v="AKDENİZ FAKTORİNG A.Ş.***"/>
    <x v="0"/>
    <x v="1"/>
    <d v="2019-12-09T00:00:00"/>
    <m/>
    <d v="2019-12-19T00:00:00"/>
    <s v="Nitelikli Yatırımcı"/>
    <n v="300000000"/>
    <n v="50464271.295922399"/>
    <n v="0"/>
    <n v="300000000"/>
    <m/>
    <x v="0"/>
    <m/>
    <m/>
    <m/>
  </r>
  <r>
    <n v="201"/>
    <s v="DENİZ FİNANSAL KİRALAMA A.Ş."/>
    <x v="0"/>
    <x v="1"/>
    <d v="2019-03-25T00:00:00"/>
    <m/>
    <d v="2019-03-28T00:00:00"/>
    <s v="Nitelikli Yatırımcı"/>
    <n v="1512769000"/>
    <n v="272051397.33122301"/>
    <n v="1426000000"/>
    <n v="86769000"/>
    <m/>
    <x v="0"/>
    <m/>
    <m/>
    <m/>
  </r>
  <r>
    <n v="202"/>
    <s v="GARANTİ FİNANSAL KİRALAMA A.Ş."/>
    <x v="0"/>
    <x v="1"/>
    <d v="2019-10-21T00:00:00"/>
    <m/>
    <d v="2019-11-07T00:00:00"/>
    <s v="Nitelikli Yatırımcı"/>
    <n v="2500000000"/>
    <n v="439738267.78301501"/>
    <n v="0"/>
    <n v="2500000000"/>
    <m/>
    <x v="0"/>
    <m/>
    <m/>
    <m/>
  </r>
  <r>
    <n v="203"/>
    <s v="İŞ YATIRIM MENKUL DEĞERLER A.Ş."/>
    <x v="0"/>
    <x v="1"/>
    <d v="2019-01-16T00:00:00"/>
    <m/>
    <d v="2019-01-31T00:00:00"/>
    <s v="Tahsisli/Nitelikli Yatırımcı"/>
    <n v="2000000000"/>
    <n v="382548153.24879003"/>
    <n v="1986471584"/>
    <n v="13528416"/>
    <m/>
    <x v="0"/>
    <m/>
    <m/>
    <m/>
  </r>
  <r>
    <n v="204"/>
    <s v="OSMANLI YATIRIM MENKUL DEĞERLER A.Ş."/>
    <x v="0"/>
    <x v="1"/>
    <d v="2019-11-05T00:00:00"/>
    <m/>
    <d v="2019-11-28T00:00:00"/>
    <s v="Tahsisli/Nitelikli Yatırımcı"/>
    <n v="75000000"/>
    <n v="12982741.608821301"/>
    <n v="0"/>
    <n v="75000000"/>
    <m/>
    <x v="0"/>
    <m/>
    <m/>
    <m/>
  </r>
  <r>
    <n v="205"/>
    <s v="GEDİK YATIRIM HOLDİNG A.Ş."/>
    <x v="1"/>
    <x v="1"/>
    <d v="2019-11-06T00:00:00"/>
    <m/>
    <d v="2019-11-28T00:00:00"/>
    <m/>
    <n v="200000000"/>
    <n v="34620644.290190198"/>
    <n v="20000000"/>
    <n v="180000000"/>
    <m/>
    <x v="0"/>
    <m/>
    <m/>
    <m/>
  </r>
  <r>
    <n v="206"/>
    <s v="ŞEKERBANK T.A.Ş."/>
    <x v="2"/>
    <x v="1"/>
    <d v="2019-10-04T00:00:00"/>
    <m/>
    <d v="2019-10-24T00:00:00"/>
    <s v="Tahsisli/Nitelikli Yatırımcı"/>
    <n v="1500000000"/>
    <n v="266676148.48527899"/>
    <n v="270000000"/>
    <n v="1230000000"/>
    <m/>
    <x v="0"/>
    <m/>
    <m/>
    <m/>
  </r>
  <r>
    <n v="207"/>
    <s v="ŞEKERBANK T.A.Ş."/>
    <x v="2"/>
    <x v="1"/>
    <d v="2019-11-08T00:00:00"/>
    <m/>
    <d v="2019-11-28T00:00:00"/>
    <s v="Nitelikli Yatırımcı"/>
    <n v="1000000000"/>
    <n v="173590015.10233101"/>
    <n v="250000000"/>
    <n v="750000000"/>
    <m/>
    <x v="0"/>
    <m/>
    <m/>
    <m/>
  </r>
  <r>
    <n v="208"/>
    <s v="DESTEK FAKTORİNG A.Ş.***"/>
    <x v="0"/>
    <x v="1"/>
    <d v="2019-05-09T00:00:00"/>
    <m/>
    <d v="2019-07-11T00:00:00"/>
    <s v="Nitelikli Yatırımcı"/>
    <n v="500000000"/>
    <n v="87947653.556603104"/>
    <n v="88000000"/>
    <n v="412000000"/>
    <m/>
    <x v="0"/>
    <m/>
    <m/>
    <m/>
  </r>
  <r>
    <n v="209"/>
    <s v="YDA İNŞAAT SANAYİ VE TİCARET A.Ş."/>
    <x v="1"/>
    <x v="1"/>
    <d v="2019-11-15T00:00:00"/>
    <m/>
    <d v="2019-11-21T00:00:00"/>
    <s v="Nitelikli Yatırımcı"/>
    <n v="1000000000"/>
    <n v="175180435.84892401"/>
    <n v="0"/>
    <n v="1000000000"/>
    <m/>
    <x v="0"/>
    <m/>
    <m/>
    <m/>
  </r>
  <r>
    <n v="210"/>
    <s v="SARTEN AMBALAJ SANAYİ VE TİCARET A.Ş."/>
    <x v="0"/>
    <x v="1"/>
    <d v="2019-11-15T00:00:00"/>
    <m/>
    <d v="2019-12-12T00:00:00"/>
    <s v="Nitelikli Yatırımcı"/>
    <n v="150000000"/>
    <n v="25832228.288012099"/>
    <n v="0"/>
    <n v="150000000"/>
    <m/>
    <x v="0"/>
    <m/>
    <m/>
    <m/>
  </r>
  <r>
    <n v="211"/>
    <s v="TÜRKİYE GARANTİ BANKASI A.Ş."/>
    <x v="2"/>
    <x v="1"/>
    <d v="2019-01-18T00:00:00"/>
    <m/>
    <d v="2019-02-07T00:00:00"/>
    <s v="YURTDIŞI"/>
    <m/>
    <m/>
    <m/>
    <m/>
    <n v="6000000000"/>
    <x v="1"/>
    <n v="0"/>
    <n v="6000000000"/>
    <n v="31548000000"/>
  </r>
  <r>
    <n v="212"/>
    <s v="NUROL HOLDİNG A.Ş."/>
    <x v="1"/>
    <x v="1"/>
    <d v="2019-03-19T00:00:00"/>
    <m/>
    <d v="2019-03-21T00:00:00"/>
    <s v="Tahsisli/Nitelikli Yatırımcı"/>
    <n v="500000000"/>
    <n v="91622077.255735502"/>
    <n v="500000000"/>
    <n v="0"/>
    <m/>
    <x v="0"/>
    <m/>
    <m/>
    <m/>
  </r>
  <r>
    <n v="213"/>
    <s v="GLOBAL YATIRIM HOLDİNG A.Ş."/>
    <x v="1"/>
    <x v="1"/>
    <d v="2019-05-20T00:00:00"/>
    <m/>
    <d v="2019-06-27T00:00:00"/>
    <s v="Nitelikli Yatırımcı"/>
    <n v="250000000"/>
    <n v="43211476.9682827"/>
    <n v="154000000"/>
    <n v="96000000"/>
    <m/>
    <x v="0"/>
    <m/>
    <m/>
    <m/>
  </r>
  <r>
    <n v="214"/>
    <s v="HAYAT VARLIK YÖNETİM A.Ş."/>
    <x v="0"/>
    <x v="1"/>
    <d v="2019-11-26T00:00:00"/>
    <m/>
    <d v="2019-12-12T00:00:00"/>
    <s v="Nitelikli Yatırımcı"/>
    <n v="900000000"/>
    <n v="154993369.72807199"/>
    <n v="0"/>
    <n v="900000000"/>
    <m/>
    <x v="0"/>
    <m/>
    <m/>
    <m/>
  </r>
  <r>
    <n v="215"/>
    <s v="LİDER FAKTORİNG A.Ş."/>
    <x v="0"/>
    <x v="1"/>
    <d v="2019-04-04T00:00:00"/>
    <m/>
    <d v="2019-05-02T00:00:00"/>
    <s v="Halka Arz/Nitelikli Yatırımcı"/>
    <n v="100000000"/>
    <n v="16731361.263552399"/>
    <n v="96600000"/>
    <n v="3400000"/>
    <m/>
    <x v="0"/>
    <m/>
    <m/>
    <m/>
  </r>
  <r>
    <n v="216"/>
    <s v="AK YATIRIM MENKUL DEĞERLER A.Ş."/>
    <x v="0"/>
    <x v="1"/>
    <d v="2018-12-21T00:00:00"/>
    <m/>
    <d v="2019-01-17T00:00:00"/>
    <s v="Nitelikli Yatırımcı"/>
    <n v="500000000"/>
    <n v="93040565.686639294"/>
    <n v="493879000"/>
    <n v="6121000"/>
    <m/>
    <x v="0"/>
    <m/>
    <m/>
    <m/>
  </r>
  <r>
    <n v="217"/>
    <s v="AK YATIRIM MENKUL DEĞERLER A.Ş."/>
    <x v="0"/>
    <x v="1"/>
    <d v="2019-03-12T00:00:00"/>
    <m/>
    <d v="2019-03-21T00:00:00"/>
    <s v="Nitelikli Yatırımcı"/>
    <n v="1000000000"/>
    <n v="183244154.511471"/>
    <n v="862113000"/>
    <n v="137887000"/>
    <m/>
    <x v="0"/>
    <m/>
    <m/>
    <m/>
  </r>
  <r>
    <n v="218"/>
    <s v="AK YATIRIM MENKUL DEĞERLER A.Ş."/>
    <x v="0"/>
    <x v="1"/>
    <d v="2019-07-01T00:00:00"/>
    <m/>
    <d v="2019-07-25T00:00:00"/>
    <s v="Nitelikli Yatırımcı"/>
    <n v="1050000000"/>
    <n v="183633851.58886999"/>
    <n v="522941000"/>
    <n v="527059000"/>
    <m/>
    <x v="0"/>
    <m/>
    <m/>
    <m/>
  </r>
  <r>
    <n v="219"/>
    <s v="AK YATIRIM MENKUL DEĞERLER A.Ş."/>
    <x v="0"/>
    <x v="1"/>
    <d v="2019-11-29T00:00:00"/>
    <m/>
    <d v="2019-12-12T00:00:00"/>
    <s v="Nitelikli Yatırımcı"/>
    <n v="800000000"/>
    <n v="137771884.20273101"/>
    <n v="0"/>
    <n v="800000000"/>
    <m/>
    <x v="0"/>
    <m/>
    <m/>
    <m/>
  </r>
  <r>
    <n v="220"/>
    <s v="AKDENİZ FAKTORİNG A.Ş."/>
    <x v="0"/>
    <x v="1"/>
    <d v="2019-12-11T00:00:00"/>
    <s v="-"/>
    <d v="2019-12-19T00:00:00"/>
    <s v="Nitelikli Yatırımcı"/>
    <n v="286000000"/>
    <n v="48395011.591112919"/>
    <n v="0"/>
    <n v="286000000"/>
    <m/>
    <x v="0"/>
    <m/>
    <m/>
    <m/>
  </r>
  <r>
    <n v="221"/>
    <s v="DENİZ YATIRIM MENKUL KIYMETLER A.Ş."/>
    <x v="0"/>
    <x v="1"/>
    <d v="2019-12-18T00:00:00"/>
    <d v="2020-01-27T00:00:00"/>
    <s v="-"/>
    <m/>
    <m/>
    <m/>
    <m/>
    <m/>
    <m/>
    <x v="0"/>
    <m/>
    <m/>
    <m/>
  </r>
  <r>
    <n v="222"/>
    <s v="DEVİR FAKTORİNG A.Ş."/>
    <x v="0"/>
    <x v="1"/>
    <d v="2019-12-05T00:00:00"/>
    <s v="-"/>
    <d v="2019-12-26T00:00:00"/>
    <s v="Tahsisli/Nitelikli Yatırımcı"/>
    <n v="30000000"/>
    <n v="5050505.0505050505"/>
    <n v="0"/>
    <n v="30000000"/>
    <m/>
    <x v="0"/>
    <m/>
    <m/>
    <m/>
  </r>
  <r>
    <n v="223"/>
    <s v="FİBABANKA A.Ş."/>
    <x v="2"/>
    <x v="1"/>
    <d v="2019-12-03T00:00:00"/>
    <s v="-"/>
    <d v="2019-12-12T00:00:00"/>
    <s v="YURTDIŞI"/>
    <m/>
    <m/>
    <m/>
    <m/>
    <n v="50000000"/>
    <x v="1"/>
    <n v="0"/>
    <n v="50000000"/>
    <n v="0"/>
  </r>
  <r>
    <n v="224"/>
    <s v="KOÇ FİNANSMAN A.Ş."/>
    <x v="0"/>
    <x v="1"/>
    <d v="2019-12-13T00:00:00"/>
    <s v="-"/>
    <d v="2019-12-26T00:00:00"/>
    <s v="Tahsisli/Nitelikli Yatırımcı"/>
    <n v="675000000"/>
    <n v="113636363.63636363"/>
    <n v="0"/>
    <n v="675000000"/>
    <m/>
    <x v="0"/>
    <m/>
    <m/>
    <m/>
  </r>
  <r>
    <n v="225"/>
    <s v="NUROL YATIRIM BANKASI A.Ş."/>
    <x v="2"/>
    <x v="1"/>
    <d v="2019-12-10T00:00:00"/>
    <s v="-"/>
    <d v="2019-12-26T00:00:00"/>
    <s v="Nitelikli Yatırımcı"/>
    <n v="600000000"/>
    <n v="101010101.01010101"/>
    <n v="0"/>
    <n v="600000000"/>
    <m/>
    <x v="0"/>
    <m/>
    <m/>
    <m/>
  </r>
  <r>
    <n v="226"/>
    <s v="ODEA BANK A.Ş."/>
    <x v="2"/>
    <x v="1"/>
    <d v="2019-12-04T00:00:00"/>
    <s v="-"/>
    <d v="2019-12-26T00:00:00"/>
    <s v="Tahsisli/Nitelikli Yatırımcı"/>
    <n v="4000000000"/>
    <n v="673400673.40067339"/>
    <n v="0"/>
    <n v="4000000000"/>
    <m/>
    <x v="0"/>
    <m/>
    <m/>
    <m/>
  </r>
  <r>
    <n v="227"/>
    <s v="SUZUKİ MOTORLU ARAÇLAR PAZARLAMA A.Ş."/>
    <x v="1"/>
    <x v="1"/>
    <d v="2019-12-02T00:00:00"/>
    <s v="-"/>
    <d v="2019-12-26T00:00:00"/>
    <s v="Tahsisli/Nitelikli Yatırımcı"/>
    <n v="107000000"/>
    <n v="18013468.013468012"/>
    <n v="0"/>
    <n v="107000000"/>
    <m/>
    <x v="0"/>
    <m/>
    <m/>
    <m/>
  </r>
  <r>
    <n v="228"/>
    <s v="YAPI VE KREDİ BANKASI A.Ş."/>
    <x v="2"/>
    <x v="1"/>
    <d v="2019-12-03T00:00:00"/>
    <s v="-"/>
    <d v="2019-12-26T00:00:00"/>
    <s v="Nitelikli Yatırımcı"/>
    <n v="5000000000"/>
    <n v="841750841.75084174"/>
    <n v="400000000"/>
    <n v="4600000000"/>
    <m/>
    <x v="0"/>
    <m/>
    <m/>
    <m/>
  </r>
  <r>
    <n v="229"/>
    <s v="ZORLU FAKTORİNG A.Ş."/>
    <x v="0"/>
    <x v="1"/>
    <d v="2019-12-09T00:00:00"/>
    <s v="-"/>
    <d v="2019-12-26T00:00:00"/>
    <s v="Nitelikli Yatırımcı"/>
    <n v="148000000"/>
    <n v="24915824.915824912"/>
    <n v="0"/>
    <n v="148000000"/>
    <m/>
    <x v="0"/>
    <m/>
    <m/>
    <m/>
  </r>
  <r>
    <n v="230"/>
    <s v="AKTİF BANK SUKUK VARLIK KİRALAMA A.Ş."/>
    <x v="0"/>
    <x v="0"/>
    <d v="2019-01-22T00:00:00"/>
    <s v="-"/>
    <d v="2019-02-21T00:00:00"/>
    <s v="Nitelikli Yatırımcı"/>
    <n v="200000000"/>
    <n v="37693887.936071165"/>
    <n v="70000000"/>
    <n v="130000000"/>
    <m/>
    <x v="0"/>
    <m/>
    <m/>
    <m/>
  </r>
  <r>
    <n v="231"/>
    <s v="AKTİF BANK SUKUK VARLIK KİRALAMA A.Ş."/>
    <x v="0"/>
    <x v="0"/>
    <d v="2019-02-06T00:00:00"/>
    <s v="-"/>
    <d v="2019-03-07T00:00:00"/>
    <s v="Nitelikli Yatırımcı"/>
    <n v="400000000"/>
    <n v="74229405.979178652"/>
    <n v="400000000"/>
    <n v="0"/>
    <m/>
    <x v="0"/>
    <m/>
    <m/>
    <m/>
  </r>
  <r>
    <n v="232"/>
    <s v="AKTİF BANK SUKUK VARLIK KİRALAMA A.Ş."/>
    <x v="0"/>
    <x v="0"/>
    <d v="2019-05-13T00:00:00"/>
    <s v="-"/>
    <d v="2019-05-23T00:00:00"/>
    <s v="Nitelikli Yatırımcı"/>
    <n v="600000000"/>
    <n v="98567485.871993691"/>
    <n v="600000000"/>
    <n v="0"/>
    <m/>
    <x v="0"/>
    <m/>
    <m/>
    <m/>
  </r>
  <r>
    <n v="233"/>
    <s v="AKTİF BANK SUKUK VARLIK KİRALAMA A.Ş."/>
    <x v="0"/>
    <x v="0"/>
    <d v="2019-11-22T00:00:00"/>
    <s v="-"/>
    <d v="2020-01-02T00:00:00"/>
    <s v="Nitelikli Yatırımcı"/>
    <n v="600000000"/>
    <n v="100696484.01443316"/>
    <n v="0"/>
    <n v="600000000"/>
    <m/>
    <x v="0"/>
    <m/>
    <m/>
    <m/>
  </r>
  <r>
    <n v="234"/>
    <s v="AKTİF BANK SUKUK VARLIK KİRALAMA A.Ş."/>
    <x v="0"/>
    <x v="0"/>
    <d v="2019-12-13T00:00:00"/>
    <s v="-"/>
    <d v="2020-02-20T00:00:00"/>
    <s v="Nitelikli Yatırımcı"/>
    <n v="135000000"/>
    <n v="22155118.652968787"/>
    <n v="0"/>
    <n v="135000000"/>
    <m/>
    <x v="0"/>
    <m/>
    <m/>
    <m/>
  </r>
  <r>
    <n v="235"/>
    <s v="AKTİF BANK SUKUK VARLIK KİRALAMA A.Ş."/>
    <x v="0"/>
    <x v="0"/>
    <d v="2019-02-28T00:00:00"/>
    <s v="-"/>
    <d v="2019-06-13T00:00:00"/>
    <s v="YURTDIŞI"/>
    <m/>
    <m/>
    <m/>
    <m/>
    <n v="40000000"/>
    <x v="1"/>
    <n v="0"/>
    <n v="40000000"/>
    <n v="0"/>
  </r>
  <r>
    <n v="236"/>
    <s v="BEREKET VARLIK KİRALAMA A.Ş."/>
    <x v="0"/>
    <x v="0"/>
    <d v="2019-02-22T00:00:00"/>
    <s v="20.03.2019"/>
    <s v="-"/>
    <m/>
    <m/>
    <m/>
    <m/>
    <m/>
    <m/>
    <x v="0"/>
    <m/>
    <m/>
    <m/>
  </r>
  <r>
    <n v="237"/>
    <s v="BEREKET VARLIK KİRALAMA A.Ş."/>
    <x v="0"/>
    <x v="0"/>
    <d v="2019-08-26T00:00:00"/>
    <s v="-"/>
    <d v="2019-09-19T00:00:00"/>
    <s v="Halka Arz/Tahsisli/Nitelikli Yatırımcı"/>
    <n v="10000000000"/>
    <n v="1757839966.2494729"/>
    <n v="2340000000"/>
    <n v="7660000000"/>
    <m/>
    <x v="0"/>
    <m/>
    <m/>
    <m/>
  </r>
  <r>
    <n v="238"/>
    <s v="HALK VARLIK KİRALAMA A.Ş."/>
    <x v="0"/>
    <x v="0"/>
    <d v="2019-05-03T00:00:00"/>
    <s v="-"/>
    <d v="2019-05-16T00:00:00"/>
    <s v="Tahsisli/Nitelikli Yatırımcı"/>
    <n v="500000000"/>
    <n v="82456545.400573909"/>
    <n v="225000000"/>
    <n v="275000000"/>
    <m/>
    <x v="0"/>
    <m/>
    <m/>
    <m/>
  </r>
  <r>
    <n v="239"/>
    <s v="HALK VARLIK KİRALAMA A.Ş."/>
    <x v="0"/>
    <x v="0"/>
    <d v="2019-06-25T00:00:00"/>
    <s v="-"/>
    <d v="2019-07-18T00:00:00"/>
    <s v="Tahsisli/Nitelikli Yatırımcı"/>
    <n v="150000000"/>
    <n v="26301485.15719521"/>
    <n v="0"/>
    <n v="150000000"/>
    <m/>
    <x v="0"/>
    <m/>
    <m/>
    <m/>
  </r>
  <r>
    <n v="240"/>
    <s v="HALK VARLIK KİRALAMA A.Ş."/>
    <x v="0"/>
    <x v="0"/>
    <d v="2019-07-03T00:00:00"/>
    <s v="-"/>
    <d v="2019-07-25T00:00:00"/>
    <s v="Tahsisli/Nitelikli Yatırımcı"/>
    <n v="2000000000"/>
    <n v="349418218.66592127"/>
    <n v="1250000000"/>
    <n v="750000000"/>
    <m/>
    <x v="0"/>
    <m/>
    <m/>
    <m/>
  </r>
  <r>
    <n v="241"/>
    <s v="HALK VARLIK KİRALAMA A.Ş."/>
    <x v="0"/>
    <x v="0"/>
    <d v="2019-08-21T00:00:00"/>
    <s v="-"/>
    <d v="2019-09-19T00:00:00"/>
    <s v="Tahsisli/Nitelikli Yatırımcı"/>
    <n v="1000000000"/>
    <n v="175783996.62494728"/>
    <n v="50000000"/>
    <n v="950000000"/>
    <m/>
    <x v="0"/>
    <m/>
    <m/>
    <m/>
  </r>
  <r>
    <n v="242"/>
    <s v="HALK VARLIK KİRALAMA A.Ş."/>
    <x v="0"/>
    <x v="0"/>
    <d v="2019-10-31T00:00:00"/>
    <s v="-"/>
    <d v="2019-11-14T00:00:00"/>
    <s v="Tahsisli/Nitelikli Yatırımcı"/>
    <n v="2000000000"/>
    <n v="346764685.48443025"/>
    <n v="185000000"/>
    <n v="1815000000"/>
    <m/>
    <x v="0"/>
    <m/>
    <m/>
    <m/>
  </r>
  <r>
    <n v="243"/>
    <s v="HALK VARLIK KİRALAMA A.Ş."/>
    <x v="0"/>
    <x v="0"/>
    <d v="2019-11-22T00:00:00"/>
    <s v="-"/>
    <d v="2020-01-02T00:00:00"/>
    <s v="Tahsisli/Nitelikli Yatırımcı"/>
    <n v="500000000"/>
    <n v="83913736.678694308"/>
    <n v="0"/>
    <n v="500000000"/>
    <m/>
    <x v="0"/>
    <m/>
    <m/>
    <m/>
  </r>
  <r>
    <n v="244"/>
    <s v="HALK VARLIK KİRALAMA A.Ş."/>
    <x v="0"/>
    <x v="0"/>
    <d v="2019-12-09T00:00:00"/>
    <s v="-"/>
    <d v="2019-12-19T00:00:00"/>
    <s v="Tahsisli/Nitelikli Yatırımcı"/>
    <n v="1000000000"/>
    <n v="169213327.24165356"/>
    <n v="150000000"/>
    <n v="850000000"/>
    <m/>
    <x v="0"/>
    <m/>
    <m/>
    <m/>
  </r>
  <r>
    <n v="245"/>
    <s v="KATILIM VARLIK KİRALAMA A.Ş."/>
    <x v="0"/>
    <x v="0"/>
    <d v="2019-09-10T00:00:00"/>
    <s v="-"/>
    <d v="2019-10-10T00:00:00"/>
    <s v="Tahsisli/Nitelikli Yatırımcı"/>
    <n v="300000000"/>
    <n v="51386581.250749387"/>
    <n v="0"/>
    <n v="300000000"/>
    <m/>
    <x v="0"/>
    <m/>
    <m/>
    <m/>
  </r>
  <r>
    <n v="246"/>
    <s v="KT KİRA SERTİFİKALARI VARLIK KİRALAMA A.Ş."/>
    <x v="0"/>
    <x v="0"/>
    <d v="2019-11-07T00:00:00"/>
    <s v="-"/>
    <d v="2019-12-05T00:00:00"/>
    <s v="Tahsisli/Nitelikli Yatırımcı"/>
    <n v="8000000000"/>
    <n v="1392200198.3885283"/>
    <n v="250000000"/>
    <n v="7750000000"/>
    <m/>
    <x v="0"/>
    <m/>
    <m/>
    <m/>
  </r>
  <r>
    <n v="247"/>
    <s v="NUROL VARLIK KİRALAMA A.Ş."/>
    <x v="0"/>
    <x v="0"/>
    <d v="2019-01-14T00:00:00"/>
    <s v="-"/>
    <d v="2019-02-14T00:00:00"/>
    <s v="Tahsisli/Nitelikli Yatırımcı"/>
    <n v="500000000"/>
    <n v="95196390.152885407"/>
    <n v="404360000"/>
    <n v="95640000"/>
    <m/>
    <x v="0"/>
    <m/>
    <m/>
    <m/>
  </r>
  <r>
    <n v="248"/>
    <s v="QNB FİNANS VARLIK KİRALAMA A.Ş."/>
    <x v="0"/>
    <x v="0"/>
    <d v="2019-01-21T00:00:00"/>
    <s v="-"/>
    <d v="2019-03-07T00:00:00"/>
    <s v="Tahsisli/Nitelikli Yatırımcı"/>
    <n v="500000000"/>
    <n v="92786757.473973319"/>
    <n v="60000000"/>
    <n v="440000000"/>
    <m/>
    <x v="0"/>
    <m/>
    <m/>
    <m/>
  </r>
  <r>
    <n v="249"/>
    <s v="TF VARLIK KİRALAMA A.Ş."/>
    <x v="0"/>
    <x v="0"/>
    <d v="2019-02-25T00:00:00"/>
    <s v="-"/>
    <d v="2019-03-28T00:00:00"/>
    <s v="Halka Arz/Tahsisli/Nitelikli Yatırımcı"/>
    <n v="5000000000"/>
    <n v="936276988.18418443"/>
    <n v="4630000000"/>
    <n v="370000000"/>
    <m/>
    <x v="0"/>
    <m/>
    <m/>
    <m/>
  </r>
  <r>
    <n v="250"/>
    <s v="TF VARLIK KİRALAMA A.Ş."/>
    <x v="0"/>
    <x v="0"/>
    <d v="2019-01-16T00:00:00"/>
    <s v="-"/>
    <d v="2019-08-08T00:00:00"/>
    <s v="Halka Arz/Tahsisli/Nitelikli Yatırımcı"/>
    <n v="5000000000"/>
    <n v="909802208.99976337"/>
    <n v="1300000000"/>
    <n v="3700000000"/>
    <m/>
    <x v="0"/>
    <m/>
    <m/>
    <m/>
  </r>
  <r>
    <n v="251"/>
    <s v="VAKIF VARLIK KİRALAMA A.Ş."/>
    <x v="0"/>
    <x v="0"/>
    <d v="2019-01-21T00:00:00"/>
    <s v="-"/>
    <d v="2019-02-07T00:00:00"/>
    <s v="Tahsisli/Nitelikli Yatırımcı"/>
    <n v="8000000000"/>
    <n v="1533066324.2818542"/>
    <n v="8000000000"/>
    <n v="0"/>
    <m/>
    <x v="0"/>
    <m/>
    <m/>
    <m/>
  </r>
  <r>
    <n v="252"/>
    <s v="VAKIF VARLIK KİRALAMA A.Ş."/>
    <x v="0"/>
    <x v="0"/>
    <d v="2019-12-02T00:00:00"/>
    <s v="-"/>
    <d v="2019-12-26T00:00:00"/>
    <s v="Halka Arz/Tahsisli/Nitelikli Yatırımcı"/>
    <n v="12000000000"/>
    <n v="2020202020.2020202"/>
    <n v="0"/>
    <n v="12000000000"/>
    <m/>
    <x v="0"/>
    <m/>
    <m/>
    <m/>
  </r>
  <r>
    <n v="253"/>
    <s v="YATIRIM VARLIK KİRALAMA A.Ş."/>
    <x v="0"/>
    <x v="0"/>
    <d v="2019-10-14T00:00:00"/>
    <s v="-"/>
    <d v="2019-12-19T00:00:00"/>
    <s v="Nitelikli Yatırımcı"/>
    <n v="150000000"/>
    <n v="25381999.086248033"/>
    <n v="150000000"/>
    <n v="0"/>
    <m/>
    <x v="0"/>
    <m/>
    <m/>
    <m/>
  </r>
  <r>
    <n v="254"/>
    <s v="ZİRAAT KATILIM VARLIK KİRALAMA A.Ş."/>
    <x v="0"/>
    <x v="0"/>
    <d v="2019-05-14T00:00:00"/>
    <s v="-"/>
    <d v="2019-05-30T00:00:00"/>
    <s v="Tahsisli/Nitelikli Yatırımcı"/>
    <n v="8000000000"/>
    <n v="1327558454.0581803"/>
    <n v="5250000000"/>
    <n v="2750000000"/>
    <m/>
    <x v="0"/>
    <m/>
    <m/>
    <m/>
  </r>
  <r>
    <n v="255"/>
    <s v="ZKB VARLIK KİRALAMA A.Ş."/>
    <x v="0"/>
    <x v="0"/>
    <d v="2019-11-05T00:00:00"/>
    <s v="-"/>
    <d v="2019-12-19T00:00:00"/>
    <s v="Tahsisli/Nitelikli Yatırımcı"/>
    <n v="150000000"/>
    <n v="25381999.086248033"/>
    <n v="0"/>
    <n v="150000000"/>
    <m/>
    <x v="0"/>
    <m/>
    <m/>
    <m/>
  </r>
  <r>
    <n v="256"/>
    <s v="AK YATIRIM MENKUL DEĞERLER A.Ş."/>
    <x v="0"/>
    <x v="2"/>
    <d v="2019-12-16T00:00:00"/>
    <s v="-"/>
    <d v="2020-02-13T00:00:00"/>
    <s v="Halka Arz"/>
    <n v="50000000"/>
    <n v="8255184.2557125874"/>
    <s v="-"/>
    <s v="-"/>
    <m/>
    <x v="0"/>
    <m/>
    <m/>
    <m/>
  </r>
  <r>
    <n v="257"/>
    <s v="GCM YATIRIM MENKUL DEĞERLER A.Ş."/>
    <x v="0"/>
    <x v="2"/>
    <d v="2019-11-07T00:00:00"/>
    <d v="2020-02-12T00:00:00"/>
    <s v="-"/>
    <m/>
    <m/>
    <m/>
    <m/>
    <m/>
    <m/>
    <x v="0"/>
    <m/>
    <m/>
    <m/>
  </r>
  <r>
    <n v="258"/>
    <s v="İŞ YATIRIM MENKUL DEĞERLER A.Ş."/>
    <x v="0"/>
    <x v="2"/>
    <d v="2019-09-30T00:00:00"/>
    <s v="-"/>
    <d v="2019-10-31T00:00:00"/>
    <s v="Halka Arz/Nitelikli Yatırımcı"/>
    <n v="200000000"/>
    <n v="34803187.972018234"/>
    <n v="33380000"/>
    <n v="166620000"/>
    <m/>
    <x v="0"/>
    <m/>
    <m/>
    <m/>
  </r>
  <r>
    <n v="259"/>
    <s v="AKTİF YATIRIM BANKASI A.Ş (2) NO'LU  TURKCELL VARLIK FİNANSMANI FONU"/>
    <x v="3"/>
    <x v="3"/>
    <d v="2019-10-11T00:00:00"/>
    <s v="-"/>
    <d v="2019-11-14T00:00:00"/>
    <s v="Nitelikli Yatırımcı"/>
    <n v="75000000"/>
    <n v="13003675.705666136"/>
    <n v="0"/>
    <n v="75000000"/>
    <m/>
    <x v="0"/>
    <m/>
    <m/>
    <m/>
  </r>
  <r>
    <n v="260"/>
    <s v="AKTİF YATIRIM BANKASI A.Ş. TURKCELL VARLIK FİNANSMANI FONU"/>
    <x v="3"/>
    <x v="3"/>
    <d v="2019-02-27T00:00:00"/>
    <s v="-"/>
    <d v="2019-03-28T00:00:00"/>
    <s v="Nitelikli Yatırımcı"/>
    <n v="75000000"/>
    <n v="14044154.822762767"/>
    <n v="0"/>
    <n v="75000000"/>
    <m/>
    <x v="0"/>
    <m/>
    <m/>
    <m/>
  </r>
  <r>
    <n v="261"/>
    <s v="AKTİF YATIRIM BANKASI A.Ş.(2) NOLU  EMEK VARLIK FİNANSMANI FONU"/>
    <x v="3"/>
    <x v="3"/>
    <d v="2019-08-21T00:00:00"/>
    <s v="-"/>
    <d v="2019-08-29T00:00:00"/>
    <s v="Nitelikli Yatırımcı"/>
    <n v="300000000"/>
    <n v="51636889.393782921"/>
    <n v="0"/>
    <n v="300000000"/>
    <m/>
    <x v="0"/>
    <m/>
    <m/>
    <m/>
  </r>
  <r>
    <n v="262"/>
    <s v="TÜRKİYE KALKINMA VE YATIRIM BANKASI A.Ş. İKİNCİ VARLIK FİNANSMANI FONU"/>
    <x v="2"/>
    <x v="3"/>
    <d v="2019-02-28T00:00:00"/>
    <s v="-"/>
    <d v="2019-03-07T00:00:00"/>
    <s v="Nitelikli Yatırımcı"/>
    <n v="1000000000"/>
    <n v="185573514.94794664"/>
    <n v="0"/>
    <n v="1000000000"/>
    <m/>
    <x v="0"/>
    <m/>
    <m/>
    <m/>
  </r>
  <r>
    <n v="263"/>
    <s v="ÜNLÜ MENKUL DEĞERLER A.Ş. ANGORA VARLIK FİNANSMANI FONU"/>
    <x v="3"/>
    <x v="3"/>
    <d v="2019-10-25T00:00:00"/>
    <s v="-"/>
    <d v="2019-11-21T00:00:00"/>
    <s v="Nitelikli Yatırımcı"/>
    <n v="15000000"/>
    <n v="2628535.3800862161"/>
    <n v="6000000"/>
    <n v="9000000"/>
    <m/>
    <x v="0"/>
    <m/>
    <m/>
    <m/>
  </r>
  <r>
    <n v="264"/>
    <s v="ÜNLÜ MENKUL DEĞERLER A.Ş. HASAT VARLIK FİNANSMANI FONU"/>
    <x v="3"/>
    <x v="3"/>
    <d v="2019-04-24T00:00:00"/>
    <s v="-"/>
    <d v="2019-05-30T00:00:00"/>
    <s v="Nitelikli Yatırımcı"/>
    <n v="10000000"/>
    <n v="1659448.0675727255"/>
    <n v="10000000"/>
    <n v="0"/>
    <m/>
    <x v="0"/>
    <m/>
    <m/>
    <m/>
  </r>
  <r>
    <n v="265"/>
    <s v="TOPLU KONUT İDARESİ BAŞKANLIĞI"/>
    <x v="4"/>
    <x v="4"/>
    <d v="2019-10-28T00:00:00"/>
    <s v="-"/>
    <d v="2019-12-05T00:00:00"/>
    <s v="Tahsisli/Nitelikli Yatırımcı"/>
    <n v="2000000000"/>
    <n v="348050049.59713209"/>
    <n v="0"/>
    <n v="348050049.59713209"/>
    <m/>
    <x v="0"/>
    <m/>
    <m/>
    <m/>
  </r>
  <r>
    <n v="266"/>
    <s v="T. Garanti Bankası A.Ş."/>
    <x v="2"/>
    <x v="5"/>
    <d v="2019-03-12T00:00:00"/>
    <s v="-"/>
    <d v="2019-04-25T00:00:00"/>
    <s v="YURTDIŞI"/>
    <m/>
    <m/>
    <m/>
    <m/>
    <n v="1000000000"/>
    <x v="3"/>
    <n v="0"/>
    <n v="1000000000"/>
    <n v="0"/>
  </r>
  <r>
    <n v="267"/>
    <s v="Türkiye İş Bankası A.Ş."/>
    <x v="2"/>
    <x v="5"/>
    <d v="2019-04-11T00:00:00"/>
    <s v="-"/>
    <d v="2019-05-09T00:00:00"/>
    <s v="YURTDIŞI"/>
    <m/>
    <m/>
    <m/>
    <m/>
    <n v="1000000000"/>
    <x v="3"/>
    <n v="0"/>
    <n v="1000000000"/>
    <n v="0"/>
  </r>
  <r>
    <n v="268"/>
    <s v="Türkiye Vakıflar Bankası T.A.O."/>
    <x v="2"/>
    <x v="5"/>
    <d v="2019-10-15T00:00:00"/>
    <s v="-"/>
    <d v="2019-11-07T00:00:00"/>
    <s v="YURTDIŞI"/>
    <m/>
    <m/>
    <m/>
    <m/>
    <n v="1000000000"/>
    <x v="3"/>
    <n v="0"/>
    <n v="1000000000"/>
    <n v="0"/>
  </r>
  <r>
    <n v="269"/>
    <s v="Yapı ve Kredi Bankası A.Ş."/>
    <x v="2"/>
    <x v="5"/>
    <d v="2019-10-14T00:00:00"/>
    <m/>
    <d v="2019-12-05T00:00:00"/>
    <s v="YURTDIŞI"/>
    <m/>
    <m/>
    <m/>
    <m/>
    <n v="500000000"/>
    <x v="3"/>
    <n v="61901298.380000003"/>
    <n v="438098701.62"/>
    <n v="368356056.26986605"/>
  </r>
  <r>
    <n v="270"/>
    <s v="İş Gayrimenkul Yatırım Ortaklığı A.Ş."/>
    <x v="0"/>
    <x v="1"/>
    <d v="2019-05-23T00:00:00"/>
    <m/>
    <d v="2019-07-04T00:00:00"/>
    <s v="Nitelikli Yatırımcı"/>
    <n v="1000000000"/>
    <n v="178459891.13999999"/>
    <n v="100000000"/>
    <n v="371200000"/>
    <m/>
    <x v="0"/>
    <m/>
    <n v="0"/>
    <m/>
  </r>
  <r>
    <n v="271"/>
    <s v="Ata Gayrimenkul Yatırım Ortaklığı A.Ş."/>
    <x v="0"/>
    <x v="1"/>
    <d v="2019-09-02T00:00:00"/>
    <m/>
    <d v="2019-10-03T00:00:00"/>
    <s v="Nitelikli Yatırımcı"/>
    <n v="100000000"/>
    <n v="17003910.899999999"/>
    <n v="50000000"/>
    <n v="50000000"/>
    <m/>
    <x v="0"/>
    <m/>
    <n v="0"/>
    <m/>
  </r>
  <r>
    <n v="272"/>
    <s v="Emlak Konut Gayrimenkul Yatırım Ortaklığı A.Ş."/>
    <x v="0"/>
    <x v="1"/>
    <d v="2019-03-27T00:00:00"/>
    <m/>
    <d v="2019-04-11T00:00:00"/>
    <s v="Tahsisli/Nitelikli Yatırımcı"/>
    <n v="2000000000"/>
    <n v="349558682.16376823"/>
    <n v="103000000"/>
    <n v="1647000000"/>
    <m/>
    <x v="0"/>
    <m/>
    <n v="0"/>
    <m/>
  </r>
  <r>
    <n v="273"/>
    <s v="Emlak Konut Gayrimenkul Yatırım Ortaklığı A.Ş."/>
    <x v="0"/>
    <x v="1"/>
    <d v="2019-03-27T00:00:00"/>
    <m/>
    <d v="2019-04-11T00:00:00"/>
    <s v="Tahsisli/Nitelikli Yatırımcı"/>
    <n v="2000000000"/>
    <n v="349558682.16376823"/>
    <n v="100000000"/>
    <n v="1647000000"/>
    <m/>
    <x v="0"/>
    <m/>
    <n v="0"/>
    <m/>
  </r>
  <r>
    <n v="274"/>
    <s v="Deniz Gayrimenkul Yatırım Ortaklığı  A.Ş."/>
    <x v="0"/>
    <x v="1"/>
    <d v="2019-02-22T00:00:00"/>
    <m/>
    <d v="2019-03-28T00:00:00"/>
    <s v="Nitelikli Yatırımcı"/>
    <n v="950000000"/>
    <n v="171100264.75514653"/>
    <n v="145000000"/>
    <n v="0"/>
    <m/>
    <x v="0"/>
    <m/>
    <n v="0"/>
    <m/>
  </r>
  <r>
    <n v="275"/>
    <s v="Akiş Gayrimenkul Yatırım Ortaklığı A.Ş."/>
    <x v="0"/>
    <x v="1"/>
    <d v="2019-05-13T00:00:00"/>
    <m/>
    <d v="2019-06-20T00:00:00"/>
    <s v="Tahsisli/Nitelikli Yatırımcı"/>
    <n v="250000000"/>
    <n v="43543386.630438574"/>
    <n v="128000000"/>
    <n v="22000000"/>
    <m/>
    <x v="0"/>
    <m/>
    <n v="0"/>
    <m/>
  </r>
  <r>
    <n v="276"/>
    <s v="Akiş Gayrimenkul Yatırım Ortaklığı A.Ş."/>
    <x v="0"/>
    <x v="1"/>
    <d v="2019-05-13T00:00:00"/>
    <m/>
    <d v="2019-06-20T00:00:00"/>
    <s v="Tahsisli/Nitelikli Yatırımcı"/>
    <n v="250000000"/>
    <n v="43543386.630438574"/>
    <n v="100000000"/>
    <n v="22000000"/>
    <m/>
    <x v="0"/>
    <m/>
    <n v="0"/>
    <m/>
  </r>
  <r>
    <n v="277"/>
    <s v="İş Gayrimenkul Yatırım Ortaklığı A.Ş."/>
    <x v="0"/>
    <x v="1"/>
    <d v="2019-05-23T00:00:00"/>
    <m/>
    <d v="2019-07-04T00:00:00"/>
    <s v="Nitelikli Yatırımcı"/>
    <n v="1000000000"/>
    <n v="178459891.1394664"/>
    <n v="70000000"/>
    <n v="371200000"/>
    <m/>
    <x v="0"/>
    <m/>
    <n v="0"/>
    <m/>
  </r>
  <r>
    <n v="278"/>
    <s v="İş Gayrimenkul Yatırım Ortaklığı A.Ş."/>
    <x v="0"/>
    <x v="1"/>
    <d v="2019-05-23T00:00:00"/>
    <m/>
    <d v="2019-07-04T00:00:00"/>
    <s v="Nitelikli Yatırımcı"/>
    <n v="1000000000"/>
    <n v="178459891.1394664"/>
    <n v="100000000"/>
    <n v="371200000"/>
    <m/>
    <x v="0"/>
    <m/>
    <n v="0"/>
    <m/>
  </r>
  <r>
    <n v="279"/>
    <s v="Deniz Gayrimenkul Yatırım Ortaklığı  A.Ş."/>
    <x v="0"/>
    <x v="1"/>
    <d v="2019-02-22T00:00:00"/>
    <m/>
    <d v="2019-03-28T00:00:00"/>
    <s v="Nitelikli Yatırımcı"/>
    <n v="950000000"/>
    <n v="171100264.75514653"/>
    <n v="173000000"/>
    <n v="0"/>
    <m/>
    <x v="0"/>
    <m/>
    <n v="0"/>
    <m/>
  </r>
  <r>
    <n v="280"/>
    <s v="İş Gayrimenkul Yatırım Ortaklığı A.Ş."/>
    <x v="0"/>
    <x v="1"/>
    <d v="2019-05-23T00:00:00"/>
    <m/>
    <d v="2019-07-04T00:00:00"/>
    <s v="Nitelikli Yatırımcı"/>
    <n v="1000000000"/>
    <n v="178459891.1394664"/>
    <n v="50000000"/>
    <n v="371200000"/>
    <m/>
    <x v="0"/>
    <m/>
    <n v="0"/>
    <m/>
  </r>
  <r>
    <n v="281"/>
    <s v="İş Gayrimenkul Yatırım Ortaklığı A.Ş."/>
    <x v="0"/>
    <x v="1"/>
    <d v="2019-05-23T00:00:00"/>
    <m/>
    <d v="2019-07-04T00:00:00"/>
    <s v="Nitelikli Yatırımcı"/>
    <n v="1000000000"/>
    <n v="178459891.1394664"/>
    <n v="68800000"/>
    <n v="371200000"/>
    <m/>
    <x v="0"/>
    <m/>
    <n v="0"/>
    <m/>
  </r>
  <r>
    <n v="282"/>
    <s v="Deniz Gayrimenkul Yatırım Ortaklığı  A.Ş."/>
    <x v="0"/>
    <x v="1"/>
    <d v="2019-02-22T00:00:00"/>
    <m/>
    <d v="2019-03-28T00:00:00"/>
    <s v="Nitelikli Yatırımcı"/>
    <n v="950000000"/>
    <n v="171100264.75514653"/>
    <n v="101000000"/>
    <n v="0"/>
    <m/>
    <x v="0"/>
    <m/>
    <n v="0"/>
    <m/>
  </r>
  <r>
    <n v="283"/>
    <s v="Deniz Gayrimenkul Yatırım Ortaklığı  A.Ş."/>
    <x v="0"/>
    <x v="1"/>
    <d v="2019-02-22T00:00:00"/>
    <m/>
    <d v="2019-03-28T00:00:00"/>
    <s v="Nitelikli Yatırımcı"/>
    <n v="950000000"/>
    <n v="171100264.75514653"/>
    <n v="161150000"/>
    <n v="0"/>
    <m/>
    <x v="0"/>
    <m/>
    <n v="0"/>
    <m/>
  </r>
  <r>
    <n v="284"/>
    <s v="İş Gayrimenkul Yatırım Ortaklığı A.Ş."/>
    <x v="0"/>
    <x v="1"/>
    <d v="2019-05-23T00:00:00"/>
    <m/>
    <d v="2019-07-04T00:00:00"/>
    <s v="Nitelikli Yatırımcı"/>
    <n v="1000000000"/>
    <n v="178459891.1394664"/>
    <n v="80000000"/>
    <n v="371200000"/>
    <m/>
    <x v="0"/>
    <m/>
    <n v="0"/>
    <m/>
  </r>
  <r>
    <n v="285"/>
    <s v="İş Gayrimenkul Yatırım Ortaklığı A.Ş."/>
    <x v="0"/>
    <x v="1"/>
    <d v="2019-05-23T00:00:00"/>
    <m/>
    <d v="2019-07-04T00:00:00"/>
    <s v="Nitelikli Yatırımcı"/>
    <n v="1000000000"/>
    <n v="178459891.1394664"/>
    <n v="50000000"/>
    <n v="371200000"/>
    <m/>
    <x v="0"/>
    <m/>
    <n v="0"/>
    <m/>
  </r>
  <r>
    <n v="286"/>
    <s v="Emlak Konut Gayrimenkul Yatırım Ortaklığı A.Ş."/>
    <x v="0"/>
    <x v="1"/>
    <d v="2019-03-27T00:00:00"/>
    <m/>
    <d v="2019-04-11T00:00:00"/>
    <s v="Tahsisli/Nitelikli Yatırımcı"/>
    <n v="2000000000"/>
    <n v="349558682.16376823"/>
    <n v="150000000"/>
    <n v="1647000000"/>
    <m/>
    <x v="0"/>
    <m/>
    <n v="0"/>
    <m/>
  </r>
  <r>
    <n v="287"/>
    <s v="Deniz Gayrimenkul Yatırım Ortaklığı  A.Ş."/>
    <x v="0"/>
    <x v="1"/>
    <d v="2019-02-22T00:00:00"/>
    <m/>
    <d v="2019-03-28T00:00:00"/>
    <s v="Nitelikli Yatırımcı"/>
    <n v="950000000"/>
    <n v="171100264.75514653"/>
    <n v="43000000"/>
    <n v="0"/>
    <m/>
    <x v="0"/>
    <m/>
    <n v="0"/>
    <m/>
  </r>
  <r>
    <n v="288"/>
    <s v="Deniz Gayrimenkul Yatırım Ortaklığı  A.Ş."/>
    <x v="0"/>
    <x v="1"/>
    <d v="2019-02-22T00:00:00"/>
    <m/>
    <d v="2019-03-28T00:00:00"/>
    <s v="Nitelikli Yatırımcı"/>
    <n v="950000000"/>
    <n v="171100264.75514653"/>
    <n v="110000000"/>
    <n v="0"/>
    <m/>
    <x v="0"/>
    <m/>
    <n v="0"/>
    <m/>
  </r>
  <r>
    <n v="289"/>
    <s v="Deniz Gayrimenkul Yatırım Ortaklığı  A.Ş."/>
    <x v="0"/>
    <x v="1"/>
    <d v="2019-02-22T00:00:00"/>
    <m/>
    <d v="2019-03-28T00:00:00"/>
    <s v="Nitelikli Yatırımcı"/>
    <n v="950000000"/>
    <n v="171100264.75514653"/>
    <n v="41850000"/>
    <n v="0"/>
    <m/>
    <x v="0"/>
    <m/>
    <n v="0"/>
    <m/>
  </r>
  <r>
    <n v="290"/>
    <s v="İş Gayrimenkul Yatırım Ortaklığı A.Ş."/>
    <x v="0"/>
    <x v="1"/>
    <d v="2019-05-23T00:00:00"/>
    <m/>
    <d v="2019-07-04T00:00:00"/>
    <s v="Nitelikli Yatırımcı"/>
    <n v="1000000000"/>
    <n v="178459891.1394664"/>
    <n v="110000000"/>
    <n v="371200000"/>
    <m/>
    <x v="0"/>
    <m/>
    <n v="0"/>
    <m/>
  </r>
  <r>
    <n v="291"/>
    <s v="Deniz Gayrimenkul Yatırım Ortaklığı  A.Ş."/>
    <x v="0"/>
    <x v="1"/>
    <d v="2019-02-22T00:00:00"/>
    <m/>
    <d v="2019-03-28T00:00:00"/>
    <s v="Nitelikli Yatırımcı"/>
    <n v="950000000"/>
    <n v="171100264.75514653"/>
    <n v="175000000"/>
    <n v="0"/>
    <m/>
    <x v="0"/>
    <m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9" dataOnRows="1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5" indent="0" outline="1" outlineData="1" multipleFieldFilters="0" rowHeaderCaption="YURT DIŞI">
  <location ref="C315:D343" firstHeaderRow="1" firstDataRow="2" firstDataCol="1"/>
  <pivotFields count="17">
    <pivotField showAll="0"/>
    <pivotField showAll="0"/>
    <pivotField axis="axisRow" showAll="0">
      <items count="6">
        <item x="2"/>
        <item x="0"/>
        <item x="1"/>
        <item x="3"/>
        <item x="4"/>
        <item t="default"/>
      </items>
    </pivotField>
    <pivotField axis="axisRow" showAll="0">
      <items count="7">
        <item x="1"/>
        <item x="0"/>
        <item x="3"/>
        <item x="4"/>
        <item x="5"/>
        <item x="2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Col" showAll="0">
      <items count="5">
        <item x="1"/>
        <item n="-" h="1" x="0"/>
        <item h="1" x="2"/>
        <item h="1" x="3"/>
        <item t="default"/>
      </items>
    </pivotField>
    <pivotField showAll="0" defaultSubtotal="0"/>
    <pivotField dataField="1" showAll="0"/>
    <pivotField dataField="1" showAll="0"/>
  </pivotFields>
  <rowFields count="3">
    <field x="2"/>
    <field x="3"/>
    <field x="-2"/>
  </rowFields>
  <rowItems count="27">
    <i>
      <x/>
    </i>
    <i r="1">
      <x/>
    </i>
    <i r="2">
      <x/>
    </i>
    <i r="2" i="1">
      <x v="1"/>
    </i>
    <i r="2" i="2">
      <x v="2"/>
    </i>
    <i t="default">
      <x/>
    </i>
    <i t="default" i="1">
      <x/>
    </i>
    <i t="default" i="2">
      <x/>
    </i>
    <i>
      <x v="1"/>
    </i>
    <i r="1">
      <x v="1"/>
    </i>
    <i r="2">
      <x/>
    </i>
    <i r="2" i="1">
      <x v="1"/>
    </i>
    <i r="2" i="2">
      <x v="2"/>
    </i>
    <i t="default">
      <x v="1"/>
    </i>
    <i t="default" i="1">
      <x v="1"/>
    </i>
    <i t="default" i="2">
      <x v="1"/>
    </i>
    <i>
      <x v="2"/>
    </i>
    <i r="1">
      <x/>
    </i>
    <i r="2">
      <x/>
    </i>
    <i r="2" i="1">
      <x v="1"/>
    </i>
    <i r="2" i="2">
      <x v="2"/>
    </i>
    <i t="default">
      <x v="2"/>
    </i>
    <i t="default" i="1">
      <x v="2"/>
    </i>
    <i t="default" i="2">
      <x v="2"/>
    </i>
    <i t="grand">
      <x/>
    </i>
    <i t="grand" i="1">
      <x/>
    </i>
    <i t="grand" i="2">
      <x/>
    </i>
  </rowItems>
  <colFields count="1">
    <field x="13"/>
  </colFields>
  <colItems count="1">
    <i>
      <x/>
    </i>
  </colItems>
  <dataFields count="3">
    <dataField name=" Yurtdışı İhraç Limiti Nominal Tutar" fld="12" baseField="3" baseItem="0"/>
    <dataField name=" Yurtdışı Satışa Hazır Nominal Tutar" fld="15" baseField="3" baseItem="0"/>
    <dataField name=" Yurtdışı Satışı Gerçekleşen Nominal Tutar (TL)**" fld="16" baseField="3" baseItem="0"/>
  </dataFields>
  <formats count="36">
    <format dxfId="190">
      <pivotArea field="2" type="button" dataOnly="0" labelOnly="1" outline="0" axis="axisRow" fieldPosition="0"/>
    </format>
    <format dxfId="189">
      <pivotArea collapsedLevelsAreSubtotals="1" fieldPosition="0">
        <references count="3">
          <reference field="2" count="1" selected="0">
            <x v="0"/>
          </reference>
          <reference field="3" count="1">
            <x v="3"/>
          </reference>
          <reference field="13" count="1" selected="0">
            <x v="0"/>
          </reference>
        </references>
      </pivotArea>
    </format>
    <format dxfId="188">
      <pivotArea collapsedLevelsAreSubtotals="1" fieldPosition="0">
        <references count="4">
          <reference field="4294967294" count="3">
            <x v="0"/>
            <x v="1"/>
            <x v="2"/>
          </reference>
          <reference field="2" count="1" selected="0">
            <x v="0"/>
          </reference>
          <reference field="3" count="1" selected="0">
            <x v="3"/>
          </reference>
          <reference field="13" count="1" selected="0">
            <x v="0"/>
          </reference>
        </references>
      </pivotArea>
    </format>
    <format dxfId="187">
      <pivotArea field="13" grandRow="1" outline="0" collapsedLevelsAreSubtotals="1" axis="axisCol" fieldPosition="0">
        <references count="2">
          <reference field="4294967294" count="3" selected="0">
            <x v="0"/>
            <x v="1"/>
            <x v="2"/>
          </reference>
          <reference field="13" count="1" selected="0">
            <x v="0"/>
          </reference>
        </references>
      </pivotArea>
    </format>
    <format dxfId="186">
      <pivotArea outline="0" collapsedLevelsAreSubtotals="1" fieldPosition="0">
        <references count="1">
          <reference field="13" count="1" selected="0">
            <x v="1"/>
          </reference>
        </references>
      </pivotArea>
    </format>
    <format dxfId="185">
      <pivotArea dataOnly="0" labelOnly="1" fieldPosition="0">
        <references count="1">
          <reference field="13" count="1">
            <x v="1"/>
          </reference>
        </references>
      </pivotArea>
    </format>
    <format dxfId="184">
      <pivotArea dataOnly="0" outline="0" fieldPosition="0">
        <references count="1">
          <reference field="13" count="1">
            <x v="1"/>
          </reference>
        </references>
      </pivotArea>
    </format>
    <format dxfId="183">
      <pivotArea dataOnly="0" labelOnly="1" fieldPosition="0">
        <references count="1">
          <reference field="13" count="0"/>
        </references>
      </pivotArea>
    </format>
    <format dxfId="182">
      <pivotArea collapsedLevelsAreSubtotals="1" fieldPosition="0">
        <references count="2">
          <reference field="2" count="1" selected="0">
            <x v="0"/>
          </reference>
          <reference field="3" count="1">
            <x v="0"/>
          </reference>
        </references>
      </pivotArea>
    </format>
    <format dxfId="181">
      <pivotArea collapsedLevelsAreSubtotals="1" fieldPosition="0">
        <references count="3">
          <reference field="4294967294" count="3">
            <x v="0"/>
            <x v="1"/>
            <x v="2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180">
      <pivotArea collapsedLevelsAreSubtotals="1" fieldPosition="0">
        <references count="2">
          <reference field="2" count="1" selected="0">
            <x v="0"/>
          </reference>
          <reference field="3" count="1">
            <x v="4"/>
          </reference>
        </references>
      </pivotArea>
    </format>
    <format dxfId="179">
      <pivotArea collapsedLevelsAreSubtotals="1" fieldPosition="0">
        <references count="3">
          <reference field="4294967294" count="3">
            <x v="0"/>
            <x v="1"/>
            <x v="2"/>
          </reference>
          <reference field="2" count="1" selected="0">
            <x v="0"/>
          </reference>
          <reference field="3" count="1" selected="0">
            <x v="4"/>
          </reference>
        </references>
      </pivotArea>
    </format>
    <format dxfId="178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2" count="1" defaultSubtotal="1">
            <x v="0"/>
          </reference>
        </references>
      </pivotArea>
    </format>
    <format dxfId="177">
      <pivotArea collapsedLevelsAreSubtotals="1" fieldPosition="0">
        <references count="1">
          <reference field="2" count="1">
            <x v="1"/>
          </reference>
        </references>
      </pivotArea>
    </format>
    <format dxfId="176">
      <pivotArea collapsedLevelsAreSubtotals="1" fieldPosition="0">
        <references count="2">
          <reference field="2" count="1" selected="0">
            <x v="1"/>
          </reference>
          <reference field="3" count="1">
            <x v="0"/>
          </reference>
        </references>
      </pivotArea>
    </format>
    <format dxfId="175">
      <pivotArea collapsedLevelsAreSubtotals="1" fieldPosition="0">
        <references count="3">
          <reference field="4294967294" count="3">
            <x v="0"/>
            <x v="1"/>
            <x v="2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174">
      <pivotArea collapsedLevelsAreSubtotals="1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73">
      <pivotArea collapsedLevelsAreSubtotals="1" fieldPosition="0">
        <references count="3">
          <reference field="4294967294" count="3">
            <x v="0"/>
            <x v="1"/>
            <x v="2"/>
          </reference>
          <reference field="2" count="1" selected="0">
            <x v="1"/>
          </reference>
          <reference field="3" count="1" selected="0">
            <x v="1"/>
          </reference>
        </references>
      </pivotArea>
    </format>
    <format dxfId="172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2" count="1" defaultSubtotal="1">
            <x v="1"/>
          </reference>
        </references>
      </pivotArea>
    </format>
    <format dxfId="171">
      <pivotArea collapsedLevelsAreSubtotals="1" fieldPosition="0">
        <references count="1">
          <reference field="2" count="1">
            <x v="2"/>
          </reference>
        </references>
      </pivotArea>
    </format>
    <format dxfId="170">
      <pivotArea collapsedLevelsAreSubtotals="1" fieldPosition="0">
        <references count="4">
          <reference field="4294967294" count="3">
            <x v="0"/>
            <x v="1"/>
            <x v="2"/>
          </reference>
          <reference field="2" count="1" selected="0">
            <x v="0"/>
          </reference>
          <reference field="3" count="1" selected="0">
            <x v="0"/>
          </reference>
          <reference field="13" count="1" selected="0">
            <x v="0"/>
          </reference>
        </references>
      </pivotArea>
    </format>
    <format dxfId="169">
      <pivotArea collapsedLevelsAreSubtotals="1" fieldPosition="0">
        <references count="2">
          <reference field="2" count="1" selected="0">
            <x v="2"/>
          </reference>
          <reference field="3" count="1">
            <x v="0"/>
          </reference>
        </references>
      </pivotArea>
    </format>
    <format dxfId="168">
      <pivotArea collapsedLevelsAreSubtotals="1" fieldPosition="0">
        <references count="3">
          <reference field="4294967294" count="3">
            <x v="0"/>
            <x v="1"/>
            <x v="2"/>
          </reference>
          <reference field="2" count="1" selected="0">
            <x v="2"/>
          </reference>
          <reference field="3" count="1" selected="0">
            <x v="0"/>
          </reference>
        </references>
      </pivotArea>
    </format>
    <format dxfId="167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2" count="1" defaultSubtotal="1">
            <x v="0"/>
          </reference>
          <reference field="13" count="1" selected="0">
            <x v="0"/>
          </reference>
        </references>
      </pivotArea>
    </format>
    <format dxfId="166">
      <pivotArea collapsedLevelsAreSubtotals="1" fieldPosition="0">
        <references count="2">
          <reference field="2" count="1">
            <x v="1"/>
          </reference>
          <reference field="13" count="1" selected="0">
            <x v="0"/>
          </reference>
        </references>
      </pivotArea>
    </format>
    <format dxfId="165">
      <pivotArea collapsedLevelsAreSubtotals="1" fieldPosition="0">
        <references count="3">
          <reference field="2" count="1" selected="0">
            <x v="1"/>
          </reference>
          <reference field="3" count="1">
            <x v="0"/>
          </reference>
          <reference field="13" count="1" selected="0">
            <x v="0"/>
          </reference>
        </references>
      </pivotArea>
    </format>
    <format dxfId="164">
      <pivotArea collapsedLevelsAreSubtotals="1" fieldPosition="0">
        <references count="4">
          <reference field="4294967294" count="3">
            <x v="0"/>
            <x v="1"/>
            <x v="2"/>
          </reference>
          <reference field="2" count="1" selected="0">
            <x v="1"/>
          </reference>
          <reference field="3" count="1" selected="0">
            <x v="0"/>
          </reference>
          <reference field="13" count="1" selected="0">
            <x v="0"/>
          </reference>
        </references>
      </pivotArea>
    </format>
    <format dxfId="163">
      <pivotArea collapsedLevelsAreSubtotals="1" fieldPosition="0">
        <references count="3">
          <reference field="2" count="1" selected="0">
            <x v="1"/>
          </reference>
          <reference field="3" count="1">
            <x v="1"/>
          </reference>
          <reference field="13" count="1" selected="0">
            <x v="0"/>
          </reference>
        </references>
      </pivotArea>
    </format>
    <format dxfId="162">
      <pivotArea collapsedLevelsAreSubtotals="1" fieldPosition="0">
        <references count="4">
          <reference field="4294967294" count="3">
            <x v="0"/>
            <x v="1"/>
            <x v="2"/>
          </reference>
          <reference field="2" count="1" selected="0">
            <x v="1"/>
          </reference>
          <reference field="3" count="1" selected="0">
            <x v="1"/>
          </reference>
          <reference field="13" count="1" selected="0">
            <x v="0"/>
          </reference>
        </references>
      </pivotArea>
    </format>
    <format dxfId="161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2" count="1" defaultSubtotal="1">
            <x v="1"/>
          </reference>
          <reference field="13" count="1" selected="0">
            <x v="0"/>
          </reference>
        </references>
      </pivotArea>
    </format>
    <format dxfId="160">
      <pivotArea collapsedLevelsAreSubtotals="1" fieldPosition="0">
        <references count="2">
          <reference field="2" count="1">
            <x v="2"/>
          </reference>
          <reference field="13" count="1" selected="0">
            <x v="0"/>
          </reference>
        </references>
      </pivotArea>
    </format>
    <format dxfId="159">
      <pivotArea collapsedLevelsAreSubtotals="1" fieldPosition="0">
        <references count="3">
          <reference field="2" count="1" selected="0">
            <x v="2"/>
          </reference>
          <reference field="3" count="1">
            <x v="0"/>
          </reference>
          <reference field="13" count="1" selected="0">
            <x v="0"/>
          </reference>
        </references>
      </pivotArea>
    </format>
    <format dxfId="158">
      <pivotArea collapsedLevelsAreSubtotals="1" fieldPosition="0">
        <references count="4">
          <reference field="4294967294" count="3">
            <x v="0"/>
            <x v="1"/>
            <x v="2"/>
          </reference>
          <reference field="2" count="1" selected="0">
            <x v="2"/>
          </reference>
          <reference field="3" count="1" selected="0">
            <x v="0"/>
          </reference>
          <reference field="13" count="1" selected="0">
            <x v="0"/>
          </reference>
        </references>
      </pivotArea>
    </format>
    <format dxfId="157">
      <pivotArea collapsedLevelsAreSubtotals="1" fieldPosition="0">
        <references count="3">
          <reference field="4294967294" count="3" selected="0">
            <x v="0"/>
            <x v="1"/>
            <x v="2"/>
          </reference>
          <reference field="2" count="1" defaultSubtotal="1">
            <x v="2"/>
          </reference>
          <reference field="13" count="1" selected="0">
            <x v="0"/>
          </reference>
        </references>
      </pivotArea>
    </format>
    <format dxfId="156">
      <pivotArea collapsedLevelsAreSubtotals="1" fieldPosition="0">
        <references count="2">
          <reference field="4294967294" count="3" selected="0">
            <x v="0"/>
            <x v="1"/>
            <x v="2"/>
          </reference>
          <reference field="2" count="1" defaultSubtotal="1">
            <x v="2"/>
          </reference>
        </references>
      </pivotArea>
    </format>
    <format dxfId="155">
      <pivotArea field="2" grandRow="1" outline="0" collapsedLevelsAreSubtotals="1" axis="axisRow" fieldPosition="0">
        <references count="1">
          <reference field="4294967294" count="3" selected="0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9" applyNumberFormats="0" applyBorderFormats="0" applyFontFormats="0" applyPatternFormats="0" applyAlignmentFormats="0" applyWidthHeightFormats="1" dataCaption="Values" grandTotalCaption="Genel Toplam" updatedVersion="6" minRefreshableVersion="3" useAutoFormatting="1" itemPrintTitles="1" createdVersion="5" indent="0" outline="1" outlineData="1" multipleFieldFilters="0" rowHeaderCaption="YURT İÇİ">
  <location ref="C299:F314" firstHeaderRow="0" firstDataRow="1" firstDataCol="1"/>
  <pivotFields count="17">
    <pivotField showAll="0"/>
    <pivotField showAll="0"/>
    <pivotField axis="axisRow" showAll="0">
      <items count="6">
        <item x="2"/>
        <item x="0"/>
        <item x="1"/>
        <item x="3"/>
        <item x="4"/>
        <item t="default"/>
      </items>
    </pivotField>
    <pivotField axis="axisRow" showAll="0">
      <items count="7">
        <item x="1"/>
        <item x="0"/>
        <item x="3"/>
        <item x="4"/>
        <item x="5"/>
        <item x="2"/>
        <item t="default"/>
      </items>
    </pivotField>
    <pivotField numFmtId="14" showAll="0"/>
    <pivotField showAll="0"/>
    <pivotField showAll="0"/>
    <pivotField showAll="0"/>
    <pivotField dataField="1" showAll="0"/>
    <pivotField showAll="0"/>
    <pivotField dataField="1" showAll="0"/>
    <pivotField dataField="1" showAll="0"/>
    <pivotField showAll="0"/>
    <pivotField showAll="0"/>
    <pivotField showAll="0" defaultSubtotal="0"/>
    <pivotField showAll="0"/>
    <pivotField showAll="0"/>
  </pivotFields>
  <rowFields count="2">
    <field x="2"/>
    <field x="3"/>
  </rowFields>
  <rowItems count="15">
    <i>
      <x/>
    </i>
    <i r="1">
      <x/>
    </i>
    <i r="1">
      <x v="2"/>
    </i>
    <i r="1">
      <x v="4"/>
    </i>
    <i>
      <x v="1"/>
    </i>
    <i r="1">
      <x/>
    </i>
    <i r="1">
      <x v="1"/>
    </i>
    <i r="1">
      <x v="5"/>
    </i>
    <i>
      <x v="2"/>
    </i>
    <i r="1">
      <x/>
    </i>
    <i>
      <x v="3"/>
    </i>
    <i r="1">
      <x v="2"/>
    </i>
    <i>
      <x v="4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Toplam Yurtiçi İhraç Limiti Nominal Tutar (TL)" fld="8" baseField="2" baseItem="0"/>
    <dataField name="Toplam Yurtiçi Satışı Gerçekleşen Nominal Tutar (TL)" fld="10" baseField="2" baseItem="0"/>
    <dataField name="Toplam Yurtiçi Satışa Hazır Nominal Tutar (TL)" fld="11" baseField="2" baseItem="0"/>
  </dataFields>
  <formats count="3">
    <format dxfId="193">
      <pivotArea outline="0" collapsedLevelsAreSubtotals="1" fieldPosition="0"/>
    </format>
    <format dxfId="192">
      <pivotArea field="2" type="button" dataOnly="0" labelOnly="1" outline="0" axis="axisRow" fieldPosition="0"/>
    </format>
    <format dxfId="19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5402945" displayName="Table5402945" ref="A2:Q298" totalsRowCount="1" dataDxfId="154" tableBorderDxfId="153">
  <autoFilter ref="A2:Q297"/>
  <sortState ref="A277:Q305">
    <sortCondition sortBy="cellColor" ref="B2:B309" dxfId="152"/>
  </sortState>
  <tableColumns count="17">
    <tableColumn id="1" name="Sıra" dataDxfId="151" totalsRowDxfId="94"/>
    <tableColumn id="2" name="Şirket Adı" dataDxfId="150" totalsRowDxfId="93"/>
    <tableColumn id="10" name="Grubu" dataDxfId="149" totalsRowDxfId="92"/>
    <tableColumn id="3" name="Sermaye Piyasası Aracının Türü" dataDxfId="148" totalsRowDxfId="91"/>
    <tableColumn id="5" name="İzahname/İhraç Belgesi_x000a_Başvuru Tarihi" dataDxfId="147" totalsRowDxfId="90"/>
    <tableColumn id="11" name="İşlemden Kaldırma/Olumsuz Sonuçlanma Tarihi" dataDxfId="146" totalsRowDxfId="89"/>
    <tableColumn id="6" name="İzahname/ihraç Belgesi_x000a_Kurul Kararı Tarihi" dataDxfId="145" totalsRowDxfId="88"/>
    <tableColumn id="7" name="Satış Yöntemi_x000a_" dataDxfId="144" totalsRowDxfId="87"/>
    <tableColumn id="8" name="Yurtiçi İhraç Limiti Nominal Tutar (TL)" dataDxfId="143" totalsRowDxfId="86"/>
    <tableColumn id="9" name="Yurtiçi İhraç Limiti Nominal Tutar ABD Doları Karşılığı*" dataDxfId="142" totalsRowDxfId="85"/>
    <tableColumn id="12" name="Yurtiçi Satışı Gerçekleşen Nominal Tutar (TL)" dataDxfId="141" totalsRowDxfId="84"/>
    <tableColumn id="13" name="Yurtiçi Satışa Hazır Nominal Tutar (TL)" dataDxfId="140" totalsRowDxfId="83">
      <calculatedColumnFormula>Table5402945[[#This Row],[Yurtiçi İhraç Limiti Nominal Tutar (TL)]]-Table5402945[[#This Row],[Yurtiçi Satışı Gerçekleşen Nominal Tutar (TL)]]</calculatedColumnFormula>
    </tableColumn>
    <tableColumn id="19" name="YURTDIŞI İhraç Limiti Nominal Tutar" dataDxfId="139" totalsRowDxfId="82"/>
    <tableColumn id="20" name="YURTDIŞI İhraç Limiti Para Birimi" dataDxfId="138" totalsRowDxfId="81"/>
    <tableColumn id="14" name="YURTDIŞI Satışı Gerçekleşen Nominal Tutar" dataDxfId="137" totalsRowDxfId="80"/>
    <tableColumn id="15" name="YURTDIŞI Satışa Hazır Nominal Tutar" dataDxfId="136" totalsRowDxfId="79">
      <calculatedColumnFormula>Table5402945[[#This Row],[YURTDIŞI İhraç Limiti Nominal Tutar]]-Table5402945[[#This Row],[YURTDIŞI Satışı Gerçekleşen Nominal Tutar]]</calculatedColumnFormula>
    </tableColumn>
    <tableColumn id="22" name="YURTDIŞI Satışı Gerçekleşen Nominal Tutar (TL)**" dataDxfId="135" totalsRowDxfId="78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935"/>
  <sheetViews>
    <sheetView tabSelected="1" zoomScale="60" zoomScaleNormal="60" workbookViewId="0">
      <pane xSplit="2" topLeftCell="C1" activePane="topRight" state="frozen"/>
      <selection activeCell="C1" sqref="C1"/>
      <selection pane="topRight" activeCell="L2" sqref="L2"/>
    </sheetView>
  </sheetViews>
  <sheetFormatPr defaultColWidth="63.85546875" defaultRowHeight="15" x14ac:dyDescent="0.25"/>
  <cols>
    <col min="1" max="1" width="5.85546875" customWidth="1"/>
    <col min="2" max="2" width="34.28515625" style="4" customWidth="1"/>
    <col min="3" max="3" width="18.85546875" customWidth="1"/>
    <col min="4" max="4" width="42.28515625" style="3" customWidth="1"/>
    <col min="5" max="5" width="49.42578125" customWidth="1"/>
    <col min="6" max="6" width="42.7109375" customWidth="1"/>
    <col min="7" max="7" width="26.42578125" customWidth="1"/>
    <col min="8" max="8" width="27.28515625" customWidth="1"/>
    <col min="9" max="9" width="24.5703125" customWidth="1"/>
    <col min="10" max="10" width="49.140625" customWidth="1"/>
    <col min="11" max="11" width="39.140625" customWidth="1"/>
    <col min="12" max="12" width="37.42578125" customWidth="1"/>
    <col min="13" max="13" width="38" customWidth="1"/>
    <col min="14" max="14" width="32.28515625" customWidth="1"/>
    <col min="15" max="15" width="49.28515625" customWidth="1"/>
    <col min="16" max="16" width="33.85546875" customWidth="1"/>
    <col min="17" max="17" width="49" customWidth="1"/>
    <col min="18" max="18" width="29" style="2" customWidth="1"/>
    <col min="19" max="19" width="45" style="2" customWidth="1"/>
    <col min="20" max="20" width="59.7109375" style="2" customWidth="1"/>
    <col min="21" max="21" width="45.28515625" style="2" customWidth="1"/>
    <col min="22" max="22" width="57.7109375" style="2" customWidth="1"/>
    <col min="23" max="23" width="55.42578125" style="2" customWidth="1"/>
    <col min="24" max="24" width="41" style="2" customWidth="1"/>
    <col min="25" max="25" width="53.28515625" style="2" customWidth="1"/>
    <col min="26" max="26" width="37.5703125" style="2" customWidth="1"/>
    <col min="27" max="27" width="55.42578125" style="2" customWidth="1"/>
    <col min="28" max="28" width="41" style="2" customWidth="1"/>
    <col min="29" max="29" width="53.28515625" style="2" customWidth="1"/>
    <col min="30" max="30" width="42.7109375" style="2" customWidth="1"/>
    <col min="31" max="31" width="60.5703125" style="2" customWidth="1"/>
    <col min="32" max="32" width="46.140625" style="2" customWidth="1"/>
    <col min="33" max="33" width="58.42578125" style="2" customWidth="1"/>
    <col min="34" max="34" width="46.5703125" style="2" customWidth="1"/>
    <col min="35" max="35" width="61" style="2" customWidth="1"/>
    <col min="36" max="36" width="46.5703125" style="2" customWidth="1"/>
    <col min="37" max="37" width="58.140625" style="2" customWidth="1"/>
    <col min="38" max="38" width="44.85546875" style="2" customWidth="1"/>
    <col min="39" max="39" width="59.28515625" style="2" customWidth="1"/>
    <col min="40" max="40" width="44.85546875" style="2" customWidth="1"/>
    <col min="41" max="41" width="56.140625" style="2" customWidth="1"/>
    <col min="42" max="79" width="54.85546875" style="2" customWidth="1"/>
    <col min="80" max="80" width="54.85546875" style="2" bestFit="1" customWidth="1"/>
    <col min="81" max="96" width="54.85546875" style="2" customWidth="1"/>
    <col min="97" max="97" width="54.85546875" style="2" bestFit="1" customWidth="1"/>
    <col min="98" max="108" width="54.85546875" style="2" customWidth="1"/>
    <col min="109" max="109" width="54.85546875" style="2" bestFit="1" customWidth="1"/>
    <col min="110" max="135" width="54.85546875" style="2" customWidth="1"/>
    <col min="136" max="136" width="54.85546875" style="2" bestFit="1" customWidth="1"/>
    <col min="137" max="149" width="54.85546875" style="2" customWidth="1"/>
    <col min="150" max="150" width="54.85546875" style="2" bestFit="1" customWidth="1"/>
    <col min="151" max="167" width="54.85546875" style="2" customWidth="1"/>
    <col min="168" max="195" width="54.85546875" style="1" customWidth="1"/>
    <col min="196" max="196" width="54.85546875" style="1" bestFit="1" customWidth="1"/>
    <col min="197" max="212" width="54.85546875" style="1" customWidth="1"/>
    <col min="213" max="213" width="54.85546875" style="1" bestFit="1" customWidth="1"/>
    <col min="214" max="221" width="54.85546875" style="1" customWidth="1"/>
    <col min="222" max="223" width="54.85546875" style="1" bestFit="1" customWidth="1"/>
    <col min="224" max="226" width="54.85546875" style="1" customWidth="1"/>
    <col min="227" max="227" width="50.28515625" style="1" customWidth="1"/>
    <col min="228" max="228" width="49.42578125" style="1" customWidth="1"/>
    <col min="229" max="229" width="55" style="1" customWidth="1"/>
    <col min="230" max="230" width="45" style="1" customWidth="1"/>
    <col min="231" max="231" width="45" style="1" bestFit="1" customWidth="1"/>
    <col min="232" max="232" width="62.7109375" style="1" customWidth="1"/>
    <col min="233" max="233" width="61.7109375" style="1" customWidth="1"/>
    <col min="234" max="234" width="45" style="1" bestFit="1" customWidth="1"/>
    <col min="235" max="235" width="45" style="1" customWidth="1"/>
    <col min="236" max="236" width="63.85546875" style="1" bestFit="1" customWidth="1"/>
    <col min="237" max="237" width="63" style="1" bestFit="1" customWidth="1"/>
    <col min="238" max="238" width="45" style="1" customWidth="1"/>
    <col min="239" max="239" width="45" style="1" bestFit="1" customWidth="1"/>
    <col min="240" max="240" width="63.85546875" style="1" bestFit="1" customWidth="1"/>
    <col min="241" max="241" width="63" style="1" customWidth="1"/>
    <col min="242" max="243" width="45" style="1" customWidth="1"/>
    <col min="244" max="244" width="63.85546875" style="1" customWidth="1"/>
    <col min="245" max="245" width="63" style="1" customWidth="1"/>
    <col min="246" max="247" width="45" style="1" customWidth="1"/>
    <col min="248" max="248" width="63.85546875" style="1" bestFit="1" customWidth="1"/>
    <col min="249" max="249" width="63" style="1" bestFit="1" customWidth="1"/>
    <col min="250" max="253" width="45" style="1" bestFit="1" customWidth="1"/>
    <col min="254" max="16384" width="63.85546875" style="1"/>
  </cols>
  <sheetData>
    <row r="1" spans="1:167" ht="28.5" x14ac:dyDescent="0.45">
      <c r="A1" s="62" t="s">
        <v>33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67" s="34" customFormat="1" ht="60" customHeight="1" x14ac:dyDescent="0.25">
      <c r="A2" s="40" t="s">
        <v>32</v>
      </c>
      <c r="B2" s="40" t="s">
        <v>31</v>
      </c>
      <c r="C2" s="38" t="s">
        <v>30</v>
      </c>
      <c r="D2" s="38" t="s">
        <v>29</v>
      </c>
      <c r="E2" s="38" t="s">
        <v>28</v>
      </c>
      <c r="F2" s="39" t="s">
        <v>27</v>
      </c>
      <c r="G2" s="38" t="s">
        <v>26</v>
      </c>
      <c r="H2" s="38" t="s">
        <v>25</v>
      </c>
      <c r="I2" s="38" t="s">
        <v>24</v>
      </c>
      <c r="J2" s="38" t="s">
        <v>23</v>
      </c>
      <c r="K2" s="37" t="s">
        <v>22</v>
      </c>
      <c r="L2" s="37" t="s">
        <v>21</v>
      </c>
      <c r="M2" s="38" t="s">
        <v>217</v>
      </c>
      <c r="N2" s="38" t="s">
        <v>218</v>
      </c>
      <c r="O2" s="37" t="s">
        <v>219</v>
      </c>
      <c r="P2" s="37" t="s">
        <v>220</v>
      </c>
      <c r="Q2" s="36" t="s">
        <v>221</v>
      </c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</row>
    <row r="3" spans="1:167" s="32" customFormat="1" ht="15" customHeight="1" x14ac:dyDescent="0.25">
      <c r="A3" s="24">
        <v>1</v>
      </c>
      <c r="B3" s="22" t="s">
        <v>34</v>
      </c>
      <c r="C3" s="22" t="s">
        <v>6</v>
      </c>
      <c r="D3" s="29" t="s">
        <v>5</v>
      </c>
      <c r="E3" s="20" t="s">
        <v>35</v>
      </c>
      <c r="F3" s="20"/>
      <c r="G3" s="20">
        <v>43482</v>
      </c>
      <c r="H3" s="20" t="s">
        <v>197</v>
      </c>
      <c r="I3" s="17">
        <v>300000000</v>
      </c>
      <c r="J3" s="17">
        <f>Table5402945[[#This Row],[Yurtiçi İhraç Limiti Nominal Tutar (TL)]]/5.3659</f>
        <v>55908608.062021285</v>
      </c>
      <c r="K3" s="17">
        <v>0</v>
      </c>
      <c r="L3" s="15">
        <f>Table5402945[[#This Row],[Yurtiçi İhraç Limiti Nominal Tutar (TL)]]-Table5402945[[#This Row],[Yurtiçi Satışı Gerçekleşen Nominal Tutar (TL)]]</f>
        <v>300000000</v>
      </c>
      <c r="M3" s="33"/>
      <c r="N3" s="33"/>
      <c r="O3" s="33"/>
      <c r="P3" s="15"/>
      <c r="Q3" s="1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</row>
    <row r="4" spans="1:167" s="2" customFormat="1" ht="15" customHeight="1" x14ac:dyDescent="0.25">
      <c r="A4" s="24">
        <v>2</v>
      </c>
      <c r="B4" s="22" t="s">
        <v>36</v>
      </c>
      <c r="C4" s="22" t="s">
        <v>4</v>
      </c>
      <c r="D4" s="29" t="s">
        <v>3</v>
      </c>
      <c r="E4" s="20">
        <v>43419</v>
      </c>
      <c r="F4" s="20"/>
      <c r="G4" s="20">
        <v>43482</v>
      </c>
      <c r="H4" s="29" t="s">
        <v>198</v>
      </c>
      <c r="I4" s="17">
        <v>300000000</v>
      </c>
      <c r="J4" s="17">
        <f>Table5402945[[#This Row],[Yurtiçi İhraç Limiti Nominal Tutar (TL)]]/5.3659</f>
        <v>55908608.062021285</v>
      </c>
      <c r="K4" s="17">
        <v>50000000</v>
      </c>
      <c r="L4" s="15">
        <f>Table5402945[[#This Row],[Yurtiçi İhraç Limiti Nominal Tutar (TL)]]-Table5402945[[#This Row],[Yurtiçi Satışı Gerçekleşen Nominal Tutar (TL)]]</f>
        <v>250000000</v>
      </c>
      <c r="M4" s="14"/>
      <c r="N4" s="28"/>
      <c r="O4" s="14"/>
      <c r="P4" s="15"/>
      <c r="Q4" s="14"/>
    </row>
    <row r="5" spans="1:167" s="2" customFormat="1" ht="15" customHeight="1" x14ac:dyDescent="0.25">
      <c r="A5" s="24">
        <v>3</v>
      </c>
      <c r="B5" s="22" t="s">
        <v>37</v>
      </c>
      <c r="C5" s="22" t="s">
        <v>6</v>
      </c>
      <c r="D5" s="29" t="s">
        <v>3</v>
      </c>
      <c r="E5" s="20">
        <v>43437</v>
      </c>
      <c r="F5" s="20"/>
      <c r="G5" s="20">
        <v>43468</v>
      </c>
      <c r="H5" s="43" t="s">
        <v>199</v>
      </c>
      <c r="I5" s="17">
        <v>1800000000</v>
      </c>
      <c r="J5" s="17">
        <f>Table5402945[[#This Row],[Yurtiçi İhraç Limiti Nominal Tutar (TL)]]/5.4686</f>
        <v>329151885.30885416</v>
      </c>
      <c r="K5" s="17">
        <v>1800000000</v>
      </c>
      <c r="L5" s="15">
        <f>Table5402945[[#This Row],[Yurtiçi İhraç Limiti Nominal Tutar (TL)]]-Table5402945[[#This Row],[Yurtiçi Satışı Gerçekleşen Nominal Tutar (TL)]]</f>
        <v>0</v>
      </c>
      <c r="M5" s="14"/>
      <c r="N5" s="28"/>
      <c r="O5" s="15"/>
      <c r="P5" s="15"/>
      <c r="Q5" s="14"/>
    </row>
    <row r="6" spans="1:167" s="2" customFormat="1" ht="15" customHeight="1" x14ac:dyDescent="0.25">
      <c r="A6" s="24">
        <v>4</v>
      </c>
      <c r="B6" s="22" t="s">
        <v>38</v>
      </c>
      <c r="C6" s="22" t="s">
        <v>6</v>
      </c>
      <c r="D6" s="29" t="s">
        <v>3</v>
      </c>
      <c r="E6" s="20">
        <v>43439</v>
      </c>
      <c r="F6" s="20"/>
      <c r="G6" s="20">
        <v>43475</v>
      </c>
      <c r="H6" s="43" t="s">
        <v>200</v>
      </c>
      <c r="I6" s="17">
        <v>180000000</v>
      </c>
      <c r="J6" s="17">
        <f>Table5402945[[#This Row],[Yurtiçi İhraç Limiti Nominal Tutar (TL)]]/5.4724</f>
        <v>32892332.431839775</v>
      </c>
      <c r="K6" s="17">
        <v>180000000</v>
      </c>
      <c r="L6" s="15">
        <f>Table5402945[[#This Row],[Yurtiçi İhraç Limiti Nominal Tutar (TL)]]-Table5402945[[#This Row],[Yurtiçi Satışı Gerçekleşen Nominal Tutar (TL)]]</f>
        <v>0</v>
      </c>
      <c r="M6" s="14"/>
      <c r="N6" s="28"/>
      <c r="O6" s="15"/>
      <c r="P6" s="15"/>
      <c r="Q6" s="14"/>
    </row>
    <row r="7" spans="1:167" s="2" customFormat="1" ht="15" customHeight="1" x14ac:dyDescent="0.25">
      <c r="A7" s="24">
        <v>5</v>
      </c>
      <c r="B7" s="22" t="s">
        <v>39</v>
      </c>
      <c r="C7" s="22" t="s">
        <v>4</v>
      </c>
      <c r="D7" s="29" t="s">
        <v>3</v>
      </c>
      <c r="E7" s="20">
        <v>43445</v>
      </c>
      <c r="F7" s="20"/>
      <c r="G7" s="20">
        <v>43524</v>
      </c>
      <c r="H7" s="43" t="s">
        <v>198</v>
      </c>
      <c r="I7" s="17">
        <v>60000000</v>
      </c>
      <c r="J7" s="17">
        <f>Table5402945[[#This Row],[Yurtiçi İhraç Limiti Nominal Tutar (TL)]]/5.3273</f>
        <v>11262740.975728793</v>
      </c>
      <c r="K7" s="17">
        <v>30000000</v>
      </c>
      <c r="L7" s="15">
        <f>Table5402945[[#This Row],[Yurtiçi İhraç Limiti Nominal Tutar (TL)]]-Table5402945[[#This Row],[Yurtiçi Satışı Gerçekleşen Nominal Tutar (TL)]]</f>
        <v>30000000</v>
      </c>
      <c r="M7" s="14"/>
      <c r="N7" s="28"/>
      <c r="O7" s="15"/>
      <c r="P7" s="15"/>
      <c r="Q7" s="14"/>
    </row>
    <row r="8" spans="1:167" s="2" customFormat="1" ht="15" customHeight="1" x14ac:dyDescent="0.25">
      <c r="A8" s="24">
        <v>6</v>
      </c>
      <c r="B8" s="22" t="s">
        <v>40</v>
      </c>
      <c r="C8" s="22" t="s">
        <v>4</v>
      </c>
      <c r="D8" s="29" t="s">
        <v>3</v>
      </c>
      <c r="E8" s="20">
        <v>43445</v>
      </c>
      <c r="F8" s="20"/>
      <c r="G8" s="20">
        <v>43468</v>
      </c>
      <c r="H8" s="43" t="s">
        <v>198</v>
      </c>
      <c r="I8" s="17">
        <v>1000000000</v>
      </c>
      <c r="J8" s="17">
        <f>Table5402945[[#This Row],[Yurtiçi İhraç Limiti Nominal Tutar (TL)]]/5.4686</f>
        <v>182862158.50491899</v>
      </c>
      <c r="K8" s="17">
        <v>650000000</v>
      </c>
      <c r="L8" s="15">
        <f>Table5402945[[#This Row],[Yurtiçi İhraç Limiti Nominal Tutar (TL)]]-Table5402945[[#This Row],[Yurtiçi Satışı Gerçekleşen Nominal Tutar (TL)]]</f>
        <v>350000000</v>
      </c>
      <c r="M8" s="14"/>
      <c r="N8" s="28"/>
      <c r="O8" s="15"/>
      <c r="P8" s="15"/>
      <c r="Q8" s="14"/>
    </row>
    <row r="9" spans="1:167" s="2" customFormat="1" ht="15" customHeight="1" x14ac:dyDescent="0.25">
      <c r="A9" s="24">
        <v>7</v>
      </c>
      <c r="B9" s="22" t="s">
        <v>41</v>
      </c>
      <c r="C9" s="22" t="s">
        <v>4</v>
      </c>
      <c r="D9" s="29" t="s">
        <v>3</v>
      </c>
      <c r="E9" s="20">
        <v>43448</v>
      </c>
      <c r="F9" s="20"/>
      <c r="G9" s="20">
        <v>43475</v>
      </c>
      <c r="H9" s="43" t="s">
        <v>198</v>
      </c>
      <c r="I9" s="17">
        <v>500000000</v>
      </c>
      <c r="J9" s="17">
        <f>Table5402945[[#This Row],[Yurtiçi İhraç Limiti Nominal Tutar (TL)]]/5.4724</f>
        <v>91367590.088443816</v>
      </c>
      <c r="K9" s="17">
        <v>130000000</v>
      </c>
      <c r="L9" s="15">
        <f>Table5402945[[#This Row],[Yurtiçi İhraç Limiti Nominal Tutar (TL)]]-Table5402945[[#This Row],[Yurtiçi Satışı Gerçekleşen Nominal Tutar (TL)]]</f>
        <v>370000000</v>
      </c>
      <c r="M9" s="14"/>
      <c r="N9" s="28"/>
      <c r="O9" s="15"/>
      <c r="P9" s="15"/>
      <c r="Q9" s="14"/>
    </row>
    <row r="10" spans="1:167" s="2" customFormat="1" ht="15" customHeight="1" x14ac:dyDescent="0.25">
      <c r="A10" s="24">
        <v>8</v>
      </c>
      <c r="B10" s="22" t="s">
        <v>42</v>
      </c>
      <c r="C10" s="22" t="s">
        <v>6</v>
      </c>
      <c r="D10" s="29" t="s">
        <v>3</v>
      </c>
      <c r="E10" s="20">
        <v>43448</v>
      </c>
      <c r="F10" s="20"/>
      <c r="G10" s="20">
        <v>43468</v>
      </c>
      <c r="H10" s="43" t="s">
        <v>198</v>
      </c>
      <c r="I10" s="17">
        <v>350000000</v>
      </c>
      <c r="J10" s="17">
        <f>Table5402945[[#This Row],[Yurtiçi İhraç Limiti Nominal Tutar (TL)]]/5.4686</f>
        <v>64001755.476721644</v>
      </c>
      <c r="K10" s="17">
        <v>350000000</v>
      </c>
      <c r="L10" s="15">
        <f>Table5402945[[#This Row],[Yurtiçi İhraç Limiti Nominal Tutar (TL)]]-Table5402945[[#This Row],[Yurtiçi Satışı Gerçekleşen Nominal Tutar (TL)]]</f>
        <v>0</v>
      </c>
      <c r="M10" s="14"/>
      <c r="N10" s="28"/>
      <c r="O10" s="15"/>
      <c r="P10" s="15"/>
      <c r="Q10" s="14"/>
    </row>
    <row r="11" spans="1:167" s="2" customFormat="1" ht="15" customHeight="1" x14ac:dyDescent="0.25">
      <c r="A11" s="24">
        <v>9</v>
      </c>
      <c r="B11" s="22" t="s">
        <v>43</v>
      </c>
      <c r="C11" s="22" t="s">
        <v>7</v>
      </c>
      <c r="D11" s="29" t="s">
        <v>3</v>
      </c>
      <c r="E11" s="20">
        <v>43451</v>
      </c>
      <c r="F11" s="20"/>
      <c r="G11" s="20">
        <v>43468</v>
      </c>
      <c r="H11" s="43" t="s">
        <v>199</v>
      </c>
      <c r="I11" s="17">
        <v>2350000000</v>
      </c>
      <c r="J11" s="17">
        <f>Table5402945[[#This Row],[Yurtiçi İhraç Limiti Nominal Tutar (TL)]]/5.4686</f>
        <v>429726072.48655963</v>
      </c>
      <c r="K11" s="17">
        <v>1559045000</v>
      </c>
      <c r="L11" s="15">
        <f>Table5402945[[#This Row],[Yurtiçi İhraç Limiti Nominal Tutar (TL)]]-Table5402945[[#This Row],[Yurtiçi Satışı Gerçekleşen Nominal Tutar (TL)]]</f>
        <v>790955000</v>
      </c>
      <c r="M11" s="14"/>
      <c r="N11" s="28"/>
      <c r="O11" s="15"/>
      <c r="P11" s="15"/>
      <c r="Q11" s="14"/>
    </row>
    <row r="12" spans="1:167" s="2" customFormat="1" ht="15" customHeight="1" x14ac:dyDescent="0.25">
      <c r="A12" s="24">
        <v>10</v>
      </c>
      <c r="B12" s="22" t="s">
        <v>44</v>
      </c>
      <c r="C12" s="22" t="s">
        <v>4</v>
      </c>
      <c r="D12" s="29" t="s">
        <v>3</v>
      </c>
      <c r="E12" s="20">
        <v>43452</v>
      </c>
      <c r="F12" s="20"/>
      <c r="G12" s="20">
        <v>43475</v>
      </c>
      <c r="H12" s="43" t="s">
        <v>198</v>
      </c>
      <c r="I12" s="17">
        <v>500000000</v>
      </c>
      <c r="J12" s="17">
        <f>Table5402945[[#This Row],[Yurtiçi İhraç Limiti Nominal Tutar (TL)]]/5.4724</f>
        <v>91367590.088443816</v>
      </c>
      <c r="K12" s="17">
        <v>0</v>
      </c>
      <c r="L12" s="15">
        <f>Table5402945[[#This Row],[Yurtiçi İhraç Limiti Nominal Tutar (TL)]]-Table5402945[[#This Row],[Yurtiçi Satışı Gerçekleşen Nominal Tutar (TL)]]</f>
        <v>500000000</v>
      </c>
      <c r="M12" s="14"/>
      <c r="N12" s="28"/>
      <c r="O12" s="15"/>
      <c r="P12" s="15"/>
      <c r="Q12" s="14"/>
    </row>
    <row r="13" spans="1:167" s="2" customFormat="1" ht="15" customHeight="1" x14ac:dyDescent="0.25">
      <c r="A13" s="24">
        <v>11</v>
      </c>
      <c r="B13" s="22" t="s">
        <v>45</v>
      </c>
      <c r="C13" s="22" t="s">
        <v>6</v>
      </c>
      <c r="D13" s="29" t="s">
        <v>3</v>
      </c>
      <c r="E13" s="20">
        <v>43452</v>
      </c>
      <c r="F13" s="20"/>
      <c r="G13" s="20">
        <v>43475</v>
      </c>
      <c r="H13" s="43" t="s">
        <v>199</v>
      </c>
      <c r="I13" s="17">
        <v>1150000000</v>
      </c>
      <c r="J13" s="17">
        <f>Table5402945[[#This Row],[Yurtiçi İhraç Limiti Nominal Tutar (TL)]]/5.4724</f>
        <v>210145457.20342079</v>
      </c>
      <c r="K13" s="17">
        <v>1150000</v>
      </c>
      <c r="L13" s="15">
        <f>Table5402945[[#This Row],[Yurtiçi İhraç Limiti Nominal Tutar (TL)]]-Table5402945[[#This Row],[Yurtiçi Satışı Gerçekleşen Nominal Tutar (TL)]]</f>
        <v>1148850000</v>
      </c>
      <c r="M13" s="14"/>
      <c r="N13" s="28"/>
      <c r="O13" s="15"/>
      <c r="P13" s="15"/>
      <c r="Q13" s="14"/>
    </row>
    <row r="14" spans="1:167" s="2" customFormat="1" ht="15" customHeight="1" x14ac:dyDescent="0.25">
      <c r="A14" s="24">
        <v>12</v>
      </c>
      <c r="B14" s="22" t="s">
        <v>46</v>
      </c>
      <c r="C14" s="22" t="s">
        <v>7</v>
      </c>
      <c r="D14" s="29" t="s">
        <v>3</v>
      </c>
      <c r="E14" s="20">
        <v>43453</v>
      </c>
      <c r="F14" s="20"/>
      <c r="G14" s="20">
        <v>43475</v>
      </c>
      <c r="H14" s="43" t="s">
        <v>201</v>
      </c>
      <c r="I14" s="44"/>
      <c r="J14" s="17"/>
      <c r="K14" s="17"/>
      <c r="L14" s="15"/>
      <c r="M14" s="17">
        <v>5000000000</v>
      </c>
      <c r="N14" s="28" t="s">
        <v>8</v>
      </c>
      <c r="O14" s="15">
        <v>1450000000</v>
      </c>
      <c r="P14" s="15">
        <f>Table5402945[[#This Row],[YURTDIŞI İhraç Limiti Nominal Tutar]]-Table5402945[[#This Row],[YURTDIŞI Satışı Gerçekleşen Nominal Tutar]]</f>
        <v>3550000000</v>
      </c>
      <c r="Q14" s="14">
        <f>Table5402945[[#This Row],[YURTDIŞI Satışı Gerçekleşen Nominal Tutar]]*5.9507</f>
        <v>8628515000</v>
      </c>
    </row>
    <row r="15" spans="1:167" s="2" customFormat="1" ht="15" customHeight="1" x14ac:dyDescent="0.25">
      <c r="A15" s="24">
        <v>13</v>
      </c>
      <c r="B15" s="22" t="s">
        <v>47</v>
      </c>
      <c r="C15" s="22" t="s">
        <v>4</v>
      </c>
      <c r="D15" s="29" t="s">
        <v>3</v>
      </c>
      <c r="E15" s="20">
        <v>43453</v>
      </c>
      <c r="F15" s="20"/>
      <c r="G15" s="20">
        <v>43482</v>
      </c>
      <c r="H15" s="43" t="s">
        <v>198</v>
      </c>
      <c r="I15" s="17">
        <v>500000000</v>
      </c>
      <c r="J15" s="17">
        <f>Table5402945[[#This Row],[Yurtiçi İhraç Limiti Nominal Tutar (TL)]]/5.3659</f>
        <v>93181013.436702132</v>
      </c>
      <c r="K15" s="17">
        <v>250000000</v>
      </c>
      <c r="L15" s="15">
        <f>Table5402945[[#This Row],[Yurtiçi İhraç Limiti Nominal Tutar (TL)]]-Table5402945[[#This Row],[Yurtiçi Satışı Gerçekleşen Nominal Tutar (TL)]]</f>
        <v>250000000</v>
      </c>
      <c r="M15" s="28"/>
      <c r="N15" s="28"/>
      <c r="O15" s="15"/>
      <c r="P15" s="15"/>
      <c r="Q15" s="14"/>
    </row>
    <row r="16" spans="1:167" s="2" customFormat="1" ht="15" customHeight="1" x14ac:dyDescent="0.25">
      <c r="A16" s="24">
        <v>14</v>
      </c>
      <c r="B16" s="22" t="s">
        <v>48</v>
      </c>
      <c r="C16" s="22" t="s">
        <v>7</v>
      </c>
      <c r="D16" s="29" t="s">
        <v>3</v>
      </c>
      <c r="E16" s="20">
        <v>43455</v>
      </c>
      <c r="F16" s="20"/>
      <c r="G16" s="20">
        <v>43482</v>
      </c>
      <c r="H16" s="43" t="s">
        <v>201</v>
      </c>
      <c r="I16" s="44"/>
      <c r="J16" s="17"/>
      <c r="K16" s="31"/>
      <c r="L16" s="15"/>
      <c r="M16" s="17">
        <v>2000000000</v>
      </c>
      <c r="N16" s="28" t="s">
        <v>8</v>
      </c>
      <c r="O16" s="15">
        <v>0</v>
      </c>
      <c r="P16" s="15">
        <f>Table5402945[[#This Row],[YURTDIŞI İhraç Limiti Nominal Tutar]]-Table5402945[[#This Row],[YURTDIŞI Satışı Gerçekleşen Nominal Tutar]]</f>
        <v>2000000000</v>
      </c>
      <c r="Q16" s="14">
        <f>Table5402945[[#This Row],[YURTDIŞI Satışı Gerçekleşen Nominal Tutar]]*5.9507</f>
        <v>0</v>
      </c>
    </row>
    <row r="17" spans="1:17" s="2" customFormat="1" ht="15" customHeight="1" x14ac:dyDescent="0.3">
      <c r="A17" s="24">
        <v>15</v>
      </c>
      <c r="B17" s="22" t="s">
        <v>49</v>
      </c>
      <c r="C17" s="22" t="s">
        <v>6</v>
      </c>
      <c r="D17" s="29" t="s">
        <v>3</v>
      </c>
      <c r="E17" s="20">
        <v>43455</v>
      </c>
      <c r="F17" s="20"/>
      <c r="G17" s="20">
        <v>43475</v>
      </c>
      <c r="H17" s="43" t="s">
        <v>198</v>
      </c>
      <c r="I17" s="17">
        <v>4500000000</v>
      </c>
      <c r="J17" s="17">
        <f>Table5402945[[#This Row],[Yurtiçi İhraç Limiti Nominal Tutar (TL)]]/5.4724</f>
        <v>822308310.7959944</v>
      </c>
      <c r="K17" s="17">
        <v>270000000</v>
      </c>
      <c r="L17" s="15">
        <f>Table5402945[[#This Row],[Yurtiçi İhraç Limiti Nominal Tutar (TL)]]-Table5402945[[#This Row],[Yurtiçi Satışı Gerçekleşen Nominal Tutar (TL)]]</f>
        <v>4230000000</v>
      </c>
      <c r="M17" s="52"/>
      <c r="N17" s="28"/>
      <c r="O17" s="15"/>
      <c r="P17" s="15"/>
      <c r="Q17" s="14"/>
    </row>
    <row r="18" spans="1:17" s="2" customFormat="1" ht="15" customHeight="1" x14ac:dyDescent="0.25">
      <c r="A18" s="24">
        <v>16</v>
      </c>
      <c r="B18" s="22" t="s">
        <v>50</v>
      </c>
      <c r="C18" s="22" t="s">
        <v>6</v>
      </c>
      <c r="D18" s="29" t="s">
        <v>3</v>
      </c>
      <c r="E18" s="20">
        <v>43458</v>
      </c>
      <c r="F18" s="20"/>
      <c r="G18" s="20">
        <v>43482</v>
      </c>
      <c r="H18" s="43" t="s">
        <v>198</v>
      </c>
      <c r="I18" s="17">
        <v>500000000</v>
      </c>
      <c r="J18" s="17">
        <f>Table5402945[[#This Row],[Yurtiçi İhraç Limiti Nominal Tutar (TL)]]/5.4724</f>
        <v>91367590.088443816</v>
      </c>
      <c r="K18" s="17">
        <v>499679000</v>
      </c>
      <c r="L18" s="15">
        <f>Table5402945[[#This Row],[Yurtiçi İhraç Limiti Nominal Tutar (TL)]]-Table5402945[[#This Row],[Yurtiçi Satışı Gerçekleşen Nominal Tutar (TL)]]</f>
        <v>321000</v>
      </c>
      <c r="M18" s="28"/>
      <c r="N18" s="28"/>
      <c r="O18" s="15"/>
      <c r="P18" s="15"/>
      <c r="Q18" s="14"/>
    </row>
    <row r="19" spans="1:17" s="2" customFormat="1" ht="15" customHeight="1" x14ac:dyDescent="0.25">
      <c r="A19" s="24">
        <v>17</v>
      </c>
      <c r="B19" s="22" t="s">
        <v>51</v>
      </c>
      <c r="C19" s="22" t="s">
        <v>7</v>
      </c>
      <c r="D19" s="29" t="s">
        <v>3</v>
      </c>
      <c r="E19" s="20">
        <v>43459</v>
      </c>
      <c r="F19" s="20"/>
      <c r="G19" s="20">
        <v>43482</v>
      </c>
      <c r="H19" s="43" t="s">
        <v>202</v>
      </c>
      <c r="I19" s="17">
        <v>600000000</v>
      </c>
      <c r="J19" s="17">
        <f>Table5402945[[#This Row],[Yurtiçi İhraç Limiti Nominal Tutar (TL)]]/5.4724</f>
        <v>109641108.10613258</v>
      </c>
      <c r="K19" s="17">
        <v>600000000</v>
      </c>
      <c r="L19" s="15">
        <f>Table5402945[[#This Row],[Yurtiçi İhraç Limiti Nominal Tutar (TL)]]-Table5402945[[#This Row],[Yurtiçi Satışı Gerçekleşen Nominal Tutar (TL)]]</f>
        <v>0</v>
      </c>
      <c r="M19" s="28"/>
      <c r="N19" s="28"/>
      <c r="O19" s="15"/>
      <c r="P19" s="15"/>
      <c r="Q19" s="14"/>
    </row>
    <row r="20" spans="1:17" s="2" customFormat="1" ht="15" customHeight="1" x14ac:dyDescent="0.25">
      <c r="A20" s="24">
        <v>18</v>
      </c>
      <c r="B20" s="22" t="s">
        <v>52</v>
      </c>
      <c r="C20" s="22" t="s">
        <v>7</v>
      </c>
      <c r="D20" s="29" t="s">
        <v>3</v>
      </c>
      <c r="E20" s="20">
        <v>43460</v>
      </c>
      <c r="F20" s="20"/>
      <c r="G20" s="20">
        <v>43475</v>
      </c>
      <c r="H20" s="43" t="s">
        <v>198</v>
      </c>
      <c r="I20" s="17">
        <v>350000000</v>
      </c>
      <c r="J20" s="17">
        <f>Table5402945[[#This Row],[Yurtiçi İhraç Limiti Nominal Tutar (TL)]]/5.4724</f>
        <v>63957313.061910674</v>
      </c>
      <c r="K20" s="17">
        <v>0</v>
      </c>
      <c r="L20" s="15">
        <f>Table5402945[[#This Row],[Yurtiçi İhraç Limiti Nominal Tutar (TL)]]-Table5402945[[#This Row],[Yurtiçi Satışı Gerçekleşen Nominal Tutar (TL)]]</f>
        <v>350000000</v>
      </c>
      <c r="M20" s="28"/>
      <c r="N20" s="28"/>
      <c r="O20" s="15"/>
      <c r="P20" s="15"/>
      <c r="Q20" s="14"/>
    </row>
    <row r="21" spans="1:17" s="2" customFormat="1" ht="15" customHeight="1" x14ac:dyDescent="0.25">
      <c r="A21" s="24">
        <v>19</v>
      </c>
      <c r="B21" s="22" t="s">
        <v>53</v>
      </c>
      <c r="C21" s="22" t="s">
        <v>6</v>
      </c>
      <c r="D21" s="29" t="s">
        <v>3</v>
      </c>
      <c r="E21" s="20">
        <v>43460</v>
      </c>
      <c r="F21" s="20"/>
      <c r="G21" s="20">
        <v>43482</v>
      </c>
      <c r="H21" s="43" t="s">
        <v>198</v>
      </c>
      <c r="I21" s="17">
        <v>80000000</v>
      </c>
      <c r="J21" s="17">
        <f>Table5402945[[#This Row],[Yurtiçi İhraç Limiti Nominal Tutar (TL)]]/5.4724</f>
        <v>14618814.414151011</v>
      </c>
      <c r="K21" s="17">
        <v>80000000</v>
      </c>
      <c r="L21" s="15">
        <f>Table5402945[[#This Row],[Yurtiçi İhraç Limiti Nominal Tutar (TL)]]-Table5402945[[#This Row],[Yurtiçi Satışı Gerçekleşen Nominal Tutar (TL)]]</f>
        <v>0</v>
      </c>
      <c r="M21" s="28"/>
      <c r="N21" s="28"/>
      <c r="O21" s="15"/>
      <c r="P21" s="15"/>
      <c r="Q21" s="14"/>
    </row>
    <row r="22" spans="1:17" s="2" customFormat="1" ht="15" customHeight="1" x14ac:dyDescent="0.25">
      <c r="A22" s="24">
        <v>20</v>
      </c>
      <c r="B22" s="22" t="s">
        <v>54</v>
      </c>
      <c r="C22" s="22" t="s">
        <v>6</v>
      </c>
      <c r="D22" s="29" t="s">
        <v>3</v>
      </c>
      <c r="E22" s="20">
        <v>43460</v>
      </c>
      <c r="F22" s="20">
        <v>43496</v>
      </c>
      <c r="G22" s="20" t="s">
        <v>20</v>
      </c>
      <c r="H22" s="43"/>
      <c r="I22" s="17"/>
      <c r="J22" s="17"/>
      <c r="K22" s="17"/>
      <c r="L22" s="15"/>
      <c r="M22" s="28"/>
      <c r="N22" s="28"/>
      <c r="O22" s="15"/>
      <c r="P22" s="15"/>
      <c r="Q22" s="14"/>
    </row>
    <row r="23" spans="1:17" s="2" customFormat="1" ht="15" customHeight="1" x14ac:dyDescent="0.25">
      <c r="A23" s="24">
        <v>21</v>
      </c>
      <c r="B23" s="22" t="s">
        <v>55</v>
      </c>
      <c r="C23" s="22" t="s">
        <v>7</v>
      </c>
      <c r="D23" s="29" t="s">
        <v>3</v>
      </c>
      <c r="E23" s="20">
        <v>43465</v>
      </c>
      <c r="F23" s="20"/>
      <c r="G23" s="20">
        <v>43489</v>
      </c>
      <c r="H23" s="43" t="s">
        <v>201</v>
      </c>
      <c r="I23" s="44"/>
      <c r="J23" s="17"/>
      <c r="K23" s="17"/>
      <c r="L23" s="15"/>
      <c r="M23" s="14">
        <v>5000000000</v>
      </c>
      <c r="N23" s="28" t="s">
        <v>8</v>
      </c>
      <c r="O23" s="15">
        <v>53000000</v>
      </c>
      <c r="P23" s="15">
        <f>Table5402945[[#This Row],[YURTDIŞI İhraç Limiti Nominal Tutar]]-Table5402945[[#This Row],[YURTDIŞI Satışı Gerçekleşen Nominal Tutar]]</f>
        <v>4947000000</v>
      </c>
      <c r="Q23" s="14">
        <f>Table5402945[[#This Row],[YURTDIŞI Satışı Gerçekleşen Nominal Tutar]]*5.9507</f>
        <v>315387100</v>
      </c>
    </row>
    <row r="24" spans="1:17" s="30" customFormat="1" ht="15" customHeight="1" x14ac:dyDescent="0.25">
      <c r="A24" s="24">
        <v>22</v>
      </c>
      <c r="B24" s="22" t="s">
        <v>56</v>
      </c>
      <c r="C24" s="22" t="s">
        <v>4</v>
      </c>
      <c r="D24" s="29" t="s">
        <v>3</v>
      </c>
      <c r="E24" s="20">
        <v>43465</v>
      </c>
      <c r="F24" s="20"/>
      <c r="G24" s="20">
        <v>43510</v>
      </c>
      <c r="H24" s="43" t="s">
        <v>198</v>
      </c>
      <c r="I24" s="17">
        <v>400000000</v>
      </c>
      <c r="J24" s="17">
        <f>Table5402945[[#This Row],[Yurtiçi İhraç Limiti Nominal Tutar (TL)]]/5.2692</f>
        <v>75912852.045851365</v>
      </c>
      <c r="K24" s="17">
        <v>399550000</v>
      </c>
      <c r="L24" s="15">
        <f>Table5402945[[#This Row],[Yurtiçi İhraç Limiti Nominal Tutar (TL)]]-Table5402945[[#This Row],[Yurtiçi Satışı Gerçekleşen Nominal Tutar (TL)]]</f>
        <v>450000</v>
      </c>
      <c r="M24" s="28"/>
      <c r="N24" s="28"/>
      <c r="O24" s="15"/>
      <c r="P24" s="15"/>
      <c r="Q24" s="14"/>
    </row>
    <row r="25" spans="1:17" s="30" customFormat="1" ht="15" customHeight="1" x14ac:dyDescent="0.25">
      <c r="A25" s="24">
        <v>23</v>
      </c>
      <c r="B25" s="22" t="s">
        <v>57</v>
      </c>
      <c r="C25" s="22" t="s">
        <v>7</v>
      </c>
      <c r="D25" s="29" t="s">
        <v>3</v>
      </c>
      <c r="E25" s="20">
        <v>43469</v>
      </c>
      <c r="F25" s="20"/>
      <c r="G25" s="20">
        <v>43496</v>
      </c>
      <c r="H25" s="16" t="s">
        <v>203</v>
      </c>
      <c r="I25" s="17">
        <v>3900000000</v>
      </c>
      <c r="J25" s="17">
        <f>Table5402945[[#This Row],[Yurtiçi İhraç Limiti Nominal Tutar (TL)]]/5.2203</f>
        <v>747083500.94822133</v>
      </c>
      <c r="K25" s="17">
        <v>3443270000</v>
      </c>
      <c r="L25" s="15">
        <f>Table5402945[[#This Row],[Yurtiçi İhraç Limiti Nominal Tutar (TL)]]-Table5402945[[#This Row],[Yurtiçi Satışı Gerçekleşen Nominal Tutar (TL)]]</f>
        <v>456730000</v>
      </c>
      <c r="M25" s="28"/>
      <c r="N25" s="16"/>
      <c r="O25" s="15"/>
      <c r="P25" s="15"/>
      <c r="Q25" s="14"/>
    </row>
    <row r="26" spans="1:17" s="30" customFormat="1" ht="15" customHeight="1" x14ac:dyDescent="0.25">
      <c r="A26" s="24">
        <v>24</v>
      </c>
      <c r="B26" s="22" t="s">
        <v>58</v>
      </c>
      <c r="C26" s="22" t="s">
        <v>4</v>
      </c>
      <c r="D26" s="29" t="s">
        <v>3</v>
      </c>
      <c r="E26" s="20">
        <v>43472</v>
      </c>
      <c r="F26" s="20"/>
      <c r="G26" s="20">
        <v>43503</v>
      </c>
      <c r="H26" s="16" t="s">
        <v>201</v>
      </c>
      <c r="I26" s="44"/>
      <c r="J26" s="17"/>
      <c r="K26" s="17"/>
      <c r="L26" s="15"/>
      <c r="M26" s="14">
        <v>500000000</v>
      </c>
      <c r="N26" s="28" t="s">
        <v>8</v>
      </c>
      <c r="O26" s="15">
        <v>500000000</v>
      </c>
      <c r="P26" s="15">
        <f>Table5402945[[#This Row],[YURTDIŞI İhraç Limiti Nominal Tutar]]-Table5402945[[#This Row],[YURTDIŞI Satışı Gerçekleşen Nominal Tutar]]</f>
        <v>0</v>
      </c>
      <c r="Q26" s="14">
        <f>Table5402945[[#This Row],[YURTDIŞI Satışı Gerçekleşen Nominal Tutar]]*5.9507</f>
        <v>2975350000</v>
      </c>
    </row>
    <row r="27" spans="1:17" s="30" customFormat="1" ht="15" customHeight="1" x14ac:dyDescent="0.25">
      <c r="A27" s="24">
        <v>25</v>
      </c>
      <c r="B27" s="22" t="s">
        <v>59</v>
      </c>
      <c r="C27" s="22" t="s">
        <v>4</v>
      </c>
      <c r="D27" s="29" t="s">
        <v>3</v>
      </c>
      <c r="E27" s="20">
        <v>43472</v>
      </c>
      <c r="F27" s="20"/>
      <c r="G27" s="20">
        <v>43496</v>
      </c>
      <c r="H27" s="16" t="s">
        <v>204</v>
      </c>
      <c r="I27" s="17">
        <v>400000000</v>
      </c>
      <c r="J27" s="17">
        <f>Table5402945[[#This Row],[Yurtiçi İhraç Limiti Nominal Tutar (TL)]]/5.2203</f>
        <v>76623948.815202191</v>
      </c>
      <c r="K27" s="17">
        <v>387900000</v>
      </c>
      <c r="L27" s="15">
        <f>Table5402945[[#This Row],[Yurtiçi İhraç Limiti Nominal Tutar (TL)]]-Table5402945[[#This Row],[Yurtiçi Satışı Gerçekleşen Nominal Tutar (TL)]]</f>
        <v>12100000</v>
      </c>
      <c r="M27" s="28"/>
      <c r="N27" s="16"/>
      <c r="O27" s="15"/>
      <c r="P27" s="15"/>
      <c r="Q27" s="14"/>
    </row>
    <row r="28" spans="1:17" s="30" customFormat="1" ht="15" customHeight="1" x14ac:dyDescent="0.25">
      <c r="A28" s="24">
        <v>26</v>
      </c>
      <c r="B28" s="22" t="s">
        <v>60</v>
      </c>
      <c r="C28" s="22" t="s">
        <v>7</v>
      </c>
      <c r="D28" s="29" t="s">
        <v>3</v>
      </c>
      <c r="E28" s="20">
        <v>43476</v>
      </c>
      <c r="F28" s="20"/>
      <c r="G28" s="20">
        <v>43489</v>
      </c>
      <c r="H28" s="16" t="s">
        <v>203</v>
      </c>
      <c r="I28" s="17">
        <v>12500000000</v>
      </c>
      <c r="J28" s="17">
        <f>Table5402945[[#This Row],[Yurtiçi İhraç Limiti Nominal Tutar (TL)]]/5.2835</f>
        <v>2365855966.6887479</v>
      </c>
      <c r="K28" s="17">
        <v>5360640000</v>
      </c>
      <c r="L28" s="15">
        <f>Table5402945[[#This Row],[Yurtiçi İhraç Limiti Nominal Tutar (TL)]]-Table5402945[[#This Row],[Yurtiçi Satışı Gerçekleşen Nominal Tutar (TL)]]</f>
        <v>7139360000</v>
      </c>
      <c r="M28" s="28"/>
      <c r="N28" s="16"/>
      <c r="O28" s="15"/>
      <c r="P28" s="15"/>
      <c r="Q28" s="14"/>
    </row>
    <row r="29" spans="1:17" s="30" customFormat="1" ht="15" customHeight="1" x14ac:dyDescent="0.25">
      <c r="A29" s="24">
        <v>27</v>
      </c>
      <c r="B29" s="22" t="s">
        <v>60</v>
      </c>
      <c r="C29" s="22" t="s">
        <v>7</v>
      </c>
      <c r="D29" s="29" t="s">
        <v>3</v>
      </c>
      <c r="E29" s="20">
        <v>43476</v>
      </c>
      <c r="F29" s="20"/>
      <c r="G29" s="20">
        <v>43489</v>
      </c>
      <c r="H29" s="29" t="s">
        <v>203</v>
      </c>
      <c r="I29" s="17">
        <v>2500000000</v>
      </c>
      <c r="J29" s="17">
        <f>Table5402945[[#This Row],[Yurtiçi İhraç Limiti Nominal Tutar (TL)]]/5.2835</f>
        <v>473171193.3377496</v>
      </c>
      <c r="K29" s="17">
        <v>0</v>
      </c>
      <c r="L29" s="15">
        <f>Table5402945[[#This Row],[Yurtiçi İhraç Limiti Nominal Tutar (TL)]]-Table5402945[[#This Row],[Yurtiçi Satışı Gerçekleşen Nominal Tutar (TL)]]</f>
        <v>2500000000</v>
      </c>
      <c r="M29" s="28"/>
      <c r="N29" s="16"/>
      <c r="O29" s="15"/>
      <c r="P29" s="15"/>
      <c r="Q29" s="14"/>
    </row>
    <row r="30" spans="1:17" s="30" customFormat="1" ht="15" customHeight="1" x14ac:dyDescent="0.25">
      <c r="A30" s="24">
        <v>28</v>
      </c>
      <c r="B30" s="22" t="s">
        <v>60</v>
      </c>
      <c r="C30" s="22" t="s">
        <v>7</v>
      </c>
      <c r="D30" s="29" t="s">
        <v>3</v>
      </c>
      <c r="E30" s="20">
        <v>43476</v>
      </c>
      <c r="F30" s="20"/>
      <c r="G30" s="20">
        <v>43489</v>
      </c>
      <c r="H30" s="16" t="s">
        <v>203</v>
      </c>
      <c r="I30" s="17">
        <v>2500000000</v>
      </c>
      <c r="J30" s="17">
        <f>Table5402945[[#This Row],[Yurtiçi İhraç Limiti Nominal Tutar (TL)]]/5.2835</f>
        <v>473171193.3377496</v>
      </c>
      <c r="K30" s="17">
        <v>0</v>
      </c>
      <c r="L30" s="15">
        <f>Table5402945[[#This Row],[Yurtiçi İhraç Limiti Nominal Tutar (TL)]]-Table5402945[[#This Row],[Yurtiçi Satışı Gerçekleşen Nominal Tutar (TL)]]</f>
        <v>2500000000</v>
      </c>
      <c r="M30" s="28"/>
      <c r="N30" s="16"/>
      <c r="O30" s="15"/>
      <c r="P30" s="15"/>
      <c r="Q30" s="14"/>
    </row>
    <row r="31" spans="1:17" s="30" customFormat="1" ht="15" customHeight="1" x14ac:dyDescent="0.25">
      <c r="A31" s="24">
        <v>29</v>
      </c>
      <c r="B31" s="22" t="s">
        <v>60</v>
      </c>
      <c r="C31" s="22" t="s">
        <v>7</v>
      </c>
      <c r="D31" s="29" t="s">
        <v>3</v>
      </c>
      <c r="E31" s="20">
        <v>43476</v>
      </c>
      <c r="F31" s="20"/>
      <c r="G31" s="20">
        <v>43496</v>
      </c>
      <c r="H31" s="16" t="s">
        <v>201</v>
      </c>
      <c r="I31" s="44"/>
      <c r="J31" s="17"/>
      <c r="K31" s="17"/>
      <c r="L31" s="15"/>
      <c r="M31" s="14">
        <v>4000000000</v>
      </c>
      <c r="N31" s="28" t="s">
        <v>8</v>
      </c>
      <c r="O31" s="15">
        <v>91610000</v>
      </c>
      <c r="P31" s="15">
        <f>Table5402945[[#This Row],[YURTDIŞI İhraç Limiti Nominal Tutar]]-Table5402945[[#This Row],[YURTDIŞI Satışı Gerçekleşen Nominal Tutar]]</f>
        <v>3908390000</v>
      </c>
      <c r="Q31" s="14">
        <f>Table5402945[[#This Row],[YURTDIŞI Satışı Gerçekleşen Nominal Tutar]]*5.9507</f>
        <v>545143627</v>
      </c>
    </row>
    <row r="32" spans="1:17" s="30" customFormat="1" ht="15" customHeight="1" x14ac:dyDescent="0.25">
      <c r="A32" s="24">
        <v>30</v>
      </c>
      <c r="B32" s="22" t="s">
        <v>61</v>
      </c>
      <c r="C32" s="22" t="s">
        <v>7</v>
      </c>
      <c r="D32" s="29" t="s">
        <v>3</v>
      </c>
      <c r="E32" s="20">
        <v>43479</v>
      </c>
      <c r="F32" s="20"/>
      <c r="G32" s="20">
        <v>43510</v>
      </c>
      <c r="H32" s="29" t="s">
        <v>198</v>
      </c>
      <c r="I32" s="17">
        <v>7500000000</v>
      </c>
      <c r="J32" s="17">
        <f>Table5402945[[#This Row],[Yurtiçi İhraç Limiti Nominal Tutar (TL)]]/5.2692</f>
        <v>1423365975.8597131</v>
      </c>
      <c r="K32" s="17">
        <v>111141000</v>
      </c>
      <c r="L32" s="15">
        <f>Table5402945[[#This Row],[Yurtiçi İhraç Limiti Nominal Tutar (TL)]]-Table5402945[[#This Row],[Yurtiçi Satışı Gerçekleşen Nominal Tutar (TL)]]</f>
        <v>7388859000</v>
      </c>
      <c r="M32" s="28"/>
      <c r="N32" s="16"/>
      <c r="O32" s="15"/>
      <c r="P32" s="15"/>
      <c r="Q32" s="14"/>
    </row>
    <row r="33" spans="1:17" s="30" customFormat="1" ht="15" customHeight="1" x14ac:dyDescent="0.25">
      <c r="A33" s="24">
        <v>31</v>
      </c>
      <c r="B33" s="22" t="s">
        <v>62</v>
      </c>
      <c r="C33" s="22" t="s">
        <v>4</v>
      </c>
      <c r="D33" s="29" t="s">
        <v>3</v>
      </c>
      <c r="E33" s="20">
        <v>43480</v>
      </c>
      <c r="F33" s="20"/>
      <c r="G33" s="20">
        <v>43517</v>
      </c>
      <c r="H33" s="29" t="s">
        <v>198</v>
      </c>
      <c r="I33" s="17">
        <v>1500000000</v>
      </c>
      <c r="J33" s="17">
        <f>Table5402945[[#This Row],[Yurtiçi İhraç Limiti Nominal Tutar (TL)]]/5.3236</f>
        <v>281764219.70095426</v>
      </c>
      <c r="K33" s="17">
        <v>0</v>
      </c>
      <c r="L33" s="15">
        <f>Table5402945[[#This Row],[Yurtiçi İhraç Limiti Nominal Tutar (TL)]]-Table5402945[[#This Row],[Yurtiçi Satışı Gerçekleşen Nominal Tutar (TL)]]</f>
        <v>1500000000</v>
      </c>
      <c r="M33" s="28"/>
      <c r="N33" s="16"/>
      <c r="O33" s="15"/>
      <c r="P33" s="15"/>
      <c r="Q33" s="14"/>
    </row>
    <row r="34" spans="1:17" s="30" customFormat="1" ht="15" customHeight="1" x14ac:dyDescent="0.25">
      <c r="A34" s="24">
        <v>32</v>
      </c>
      <c r="B34" s="22" t="s">
        <v>63</v>
      </c>
      <c r="C34" s="22" t="s">
        <v>4</v>
      </c>
      <c r="D34" s="29" t="s">
        <v>3</v>
      </c>
      <c r="E34" s="20">
        <v>43482</v>
      </c>
      <c r="F34" s="20"/>
      <c r="G34" s="20">
        <v>43496</v>
      </c>
      <c r="H34" s="16" t="s">
        <v>198</v>
      </c>
      <c r="I34" s="17">
        <v>500000000</v>
      </c>
      <c r="J34" s="17">
        <f>Table5402945[[#This Row],[Yurtiçi İhraç Limiti Nominal Tutar (TL)]]/5.2203</f>
        <v>95779936.019002736</v>
      </c>
      <c r="K34" s="17">
        <v>0</v>
      </c>
      <c r="L34" s="15">
        <f>Table5402945[[#This Row],[Yurtiçi İhraç Limiti Nominal Tutar (TL)]]-Table5402945[[#This Row],[Yurtiçi Satışı Gerçekleşen Nominal Tutar (TL)]]</f>
        <v>500000000</v>
      </c>
      <c r="M34" s="28"/>
      <c r="N34" s="16"/>
      <c r="O34" s="15"/>
      <c r="P34" s="15"/>
      <c r="Q34" s="14"/>
    </row>
    <row r="35" spans="1:17" s="30" customFormat="1" ht="15" customHeight="1" x14ac:dyDescent="0.25">
      <c r="A35" s="24">
        <v>33</v>
      </c>
      <c r="B35" s="22" t="s">
        <v>37</v>
      </c>
      <c r="C35" s="22" t="s">
        <v>6</v>
      </c>
      <c r="D35" s="29" t="s">
        <v>3</v>
      </c>
      <c r="E35" s="20">
        <v>43483</v>
      </c>
      <c r="F35" s="20"/>
      <c r="G35" s="20">
        <v>43496</v>
      </c>
      <c r="H35" s="16" t="s">
        <v>203</v>
      </c>
      <c r="I35" s="17">
        <v>2000000000</v>
      </c>
      <c r="J35" s="17">
        <f>Table5402945[[#This Row],[Yurtiçi İhraç Limiti Nominal Tutar (TL)]]/5.2203</f>
        <v>383119744.07601094</v>
      </c>
      <c r="K35" s="17">
        <v>1986471584</v>
      </c>
      <c r="L35" s="15">
        <f>Table5402945[[#This Row],[Yurtiçi İhraç Limiti Nominal Tutar (TL)]]-Table5402945[[#This Row],[Yurtiçi Satışı Gerçekleşen Nominal Tutar (TL)]]</f>
        <v>13528416</v>
      </c>
      <c r="M35" s="28"/>
      <c r="N35" s="16"/>
      <c r="O35" s="15"/>
      <c r="P35" s="15"/>
      <c r="Q35" s="14"/>
    </row>
    <row r="36" spans="1:17" s="30" customFormat="1" ht="15" customHeight="1" x14ac:dyDescent="0.25">
      <c r="A36" s="24">
        <v>34</v>
      </c>
      <c r="B36" s="22" t="s">
        <v>64</v>
      </c>
      <c r="C36" s="22" t="s">
        <v>4</v>
      </c>
      <c r="D36" s="29" t="s">
        <v>3</v>
      </c>
      <c r="E36" s="20">
        <v>43483</v>
      </c>
      <c r="F36" s="20"/>
      <c r="G36" s="20">
        <v>43538</v>
      </c>
      <c r="H36" s="29" t="s">
        <v>198</v>
      </c>
      <c r="I36" s="17">
        <v>150000000</v>
      </c>
      <c r="J36" s="17">
        <f>Table5402945[[#This Row],[Yurtiçi İhraç Limiti Nominal Tutar (TL)]]/5.4716</f>
        <v>27414284.669932015</v>
      </c>
      <c r="K36" s="17">
        <v>0</v>
      </c>
      <c r="L36" s="15">
        <f>Table5402945[[#This Row],[Yurtiçi İhraç Limiti Nominal Tutar (TL)]]-Table5402945[[#This Row],[Yurtiçi Satışı Gerçekleşen Nominal Tutar (TL)]]</f>
        <v>150000000</v>
      </c>
      <c r="M36" s="28"/>
      <c r="N36" s="16"/>
      <c r="O36" s="15"/>
      <c r="P36" s="15"/>
      <c r="Q36" s="14"/>
    </row>
    <row r="37" spans="1:17" s="30" customFormat="1" ht="15" customHeight="1" x14ac:dyDescent="0.25">
      <c r="A37" s="24">
        <v>35</v>
      </c>
      <c r="B37" s="22" t="s">
        <v>65</v>
      </c>
      <c r="C37" s="22" t="s">
        <v>6</v>
      </c>
      <c r="D37" s="29" t="s">
        <v>3</v>
      </c>
      <c r="E37" s="20">
        <v>43486</v>
      </c>
      <c r="F37" s="20"/>
      <c r="G37" s="20">
        <v>43496</v>
      </c>
      <c r="H37" s="16" t="s">
        <v>198</v>
      </c>
      <c r="I37" s="17">
        <v>310183000</v>
      </c>
      <c r="J37" s="17">
        <f>Table5402945[[#This Row],[Yurtiçi İhraç Limiti Nominal Tutar (TL)]]/5.2203</f>
        <v>59418615.788364656</v>
      </c>
      <c r="K37" s="17">
        <v>310183000</v>
      </c>
      <c r="L37" s="15">
        <f>Table5402945[[#This Row],[Yurtiçi İhraç Limiti Nominal Tutar (TL)]]-Table5402945[[#This Row],[Yurtiçi Satışı Gerçekleşen Nominal Tutar (TL)]]</f>
        <v>0</v>
      </c>
      <c r="M37" s="28"/>
      <c r="N37" s="16"/>
      <c r="O37" s="15"/>
      <c r="P37" s="15"/>
      <c r="Q37" s="14"/>
    </row>
    <row r="38" spans="1:17" s="30" customFormat="1" ht="15" customHeight="1" x14ac:dyDescent="0.25">
      <c r="A38" s="24">
        <v>36</v>
      </c>
      <c r="B38" s="22" t="s">
        <v>66</v>
      </c>
      <c r="C38" s="22" t="s">
        <v>7</v>
      </c>
      <c r="D38" s="29" t="s">
        <v>3</v>
      </c>
      <c r="E38" s="20">
        <v>43487</v>
      </c>
      <c r="F38" s="20"/>
      <c r="G38" s="20">
        <v>43503</v>
      </c>
      <c r="H38" s="29" t="s">
        <v>201</v>
      </c>
      <c r="I38" s="44"/>
      <c r="J38" s="17"/>
      <c r="K38" s="17"/>
      <c r="L38" s="15"/>
      <c r="M38" s="14">
        <v>6000000000</v>
      </c>
      <c r="N38" s="28" t="s">
        <v>8</v>
      </c>
      <c r="O38" s="15">
        <v>0</v>
      </c>
      <c r="P38" s="15">
        <f>Table5402945[[#This Row],[YURTDIŞI İhraç Limiti Nominal Tutar]]-Table5402945[[#This Row],[YURTDIŞI Satışı Gerçekleşen Nominal Tutar]]</f>
        <v>6000000000</v>
      </c>
      <c r="Q38" s="14">
        <f>Table5402945[[#This Row],[YURTDIŞI Satışı Gerçekleşen Nominal Tutar]]*5.9507</f>
        <v>0</v>
      </c>
    </row>
    <row r="39" spans="1:17" s="30" customFormat="1" ht="15" customHeight="1" x14ac:dyDescent="0.25">
      <c r="A39" s="24">
        <v>37</v>
      </c>
      <c r="B39" s="22" t="s">
        <v>67</v>
      </c>
      <c r="C39" s="22" t="s">
        <v>6</v>
      </c>
      <c r="D39" s="29" t="s">
        <v>3</v>
      </c>
      <c r="E39" s="20">
        <v>43489</v>
      </c>
      <c r="F39" s="20">
        <v>43517</v>
      </c>
      <c r="G39" s="45" t="s">
        <v>20</v>
      </c>
      <c r="H39" s="16"/>
      <c r="I39" s="17"/>
      <c r="J39" s="17"/>
      <c r="K39" s="17"/>
      <c r="L39" s="15"/>
      <c r="M39" s="28"/>
      <c r="N39" s="16"/>
      <c r="O39" s="15"/>
      <c r="P39" s="15"/>
      <c r="Q39" s="14"/>
    </row>
    <row r="40" spans="1:17" s="30" customFormat="1" ht="15" customHeight="1" x14ac:dyDescent="0.25">
      <c r="A40" s="24">
        <v>38</v>
      </c>
      <c r="B40" s="22" t="s">
        <v>68</v>
      </c>
      <c r="C40" s="22" t="s">
        <v>6</v>
      </c>
      <c r="D40" s="29" t="s">
        <v>3</v>
      </c>
      <c r="E40" s="20">
        <v>43494</v>
      </c>
      <c r="F40" s="20"/>
      <c r="G40" s="20">
        <v>43503</v>
      </c>
      <c r="H40" s="16" t="s">
        <v>198</v>
      </c>
      <c r="I40" s="17">
        <v>941029000</v>
      </c>
      <c r="J40" s="17">
        <f>Table5402945[[#This Row],[Yurtiçi İhraç Limiti Nominal Tutar (TL)]]/5.2502</f>
        <v>179236790.97939125</v>
      </c>
      <c r="K40" s="17">
        <v>941000000</v>
      </c>
      <c r="L40" s="15">
        <f>Table5402945[[#This Row],[Yurtiçi İhraç Limiti Nominal Tutar (TL)]]-Table5402945[[#This Row],[Yurtiçi Satışı Gerçekleşen Nominal Tutar (TL)]]</f>
        <v>29000</v>
      </c>
      <c r="M40" s="28"/>
      <c r="N40" s="16"/>
      <c r="O40" s="16"/>
      <c r="P40" s="15"/>
      <c r="Q40" s="14"/>
    </row>
    <row r="41" spans="1:17" s="30" customFormat="1" ht="15" customHeight="1" x14ac:dyDescent="0.25">
      <c r="A41" s="24">
        <v>39</v>
      </c>
      <c r="B41" s="22" t="s">
        <v>205</v>
      </c>
      <c r="C41" s="22" t="s">
        <v>6</v>
      </c>
      <c r="D41" s="29" t="s">
        <v>3</v>
      </c>
      <c r="E41" s="20">
        <v>43494</v>
      </c>
      <c r="F41" s="20"/>
      <c r="G41" s="20">
        <v>43510</v>
      </c>
      <c r="H41" s="29" t="s">
        <v>203</v>
      </c>
      <c r="I41" s="17">
        <v>596000000</v>
      </c>
      <c r="J41" s="17">
        <f>Table5402945[[#This Row],[Yurtiçi İhraç Limiti Nominal Tutar (TL)]]/5.2692</f>
        <v>113110149.54831854</v>
      </c>
      <c r="K41" s="17">
        <v>497800000</v>
      </c>
      <c r="L41" s="15">
        <f>Table5402945[[#This Row],[Yurtiçi İhraç Limiti Nominal Tutar (TL)]]-Table5402945[[#This Row],[Yurtiçi Satışı Gerçekleşen Nominal Tutar (TL)]]</f>
        <v>98200000</v>
      </c>
      <c r="M41" s="28"/>
      <c r="N41" s="28"/>
      <c r="O41" s="15"/>
      <c r="P41" s="15"/>
      <c r="Q41" s="14"/>
    </row>
    <row r="42" spans="1:17" s="30" customFormat="1" ht="15" customHeight="1" x14ac:dyDescent="0.25">
      <c r="A42" s="24">
        <v>40</v>
      </c>
      <c r="B42" s="22" t="s">
        <v>70</v>
      </c>
      <c r="C42" s="22" t="s">
        <v>6</v>
      </c>
      <c r="D42" s="29" t="s">
        <v>3</v>
      </c>
      <c r="E42" s="20">
        <v>43494</v>
      </c>
      <c r="F42" s="20"/>
      <c r="G42" s="20">
        <v>43517</v>
      </c>
      <c r="H42" s="29" t="s">
        <v>198</v>
      </c>
      <c r="I42" s="17">
        <v>120000000</v>
      </c>
      <c r="J42" s="17">
        <f>Table5402945[[#This Row],[Yurtiçi İhraç Limiti Nominal Tutar (TL)]]/5.3236</f>
        <v>22541137.57607634</v>
      </c>
      <c r="K42" s="17">
        <v>25250000</v>
      </c>
      <c r="L42" s="15">
        <f>Table5402945[[#This Row],[Yurtiçi İhraç Limiti Nominal Tutar (TL)]]-Table5402945[[#This Row],[Yurtiçi Satışı Gerçekleşen Nominal Tutar (TL)]]</f>
        <v>94750000</v>
      </c>
      <c r="M42" s="28"/>
      <c r="N42" s="16"/>
      <c r="O42" s="16"/>
      <c r="P42" s="15"/>
      <c r="Q42" s="14"/>
    </row>
    <row r="43" spans="1:17" s="30" customFormat="1" ht="15" customHeight="1" x14ac:dyDescent="0.25">
      <c r="A43" s="24">
        <v>41</v>
      </c>
      <c r="B43" s="22" t="s">
        <v>71</v>
      </c>
      <c r="C43" s="22" t="s">
        <v>4</v>
      </c>
      <c r="D43" s="29" t="s">
        <v>3</v>
      </c>
      <c r="E43" s="20">
        <v>43494</v>
      </c>
      <c r="F43" s="20"/>
      <c r="G43" s="20">
        <v>43510</v>
      </c>
      <c r="H43" s="16" t="s">
        <v>201</v>
      </c>
      <c r="I43" s="44"/>
      <c r="J43" s="17"/>
      <c r="K43" s="17"/>
      <c r="L43" s="15"/>
      <c r="M43" s="51">
        <v>1000000000</v>
      </c>
      <c r="N43" s="28" t="s">
        <v>8</v>
      </c>
      <c r="O43" s="15">
        <v>750000000</v>
      </c>
      <c r="P43" s="15">
        <f>Table5402945[[#This Row],[YURTDIŞI İhraç Limiti Nominal Tutar]]-Table5402945[[#This Row],[YURTDIŞI Satışı Gerçekleşen Nominal Tutar]]</f>
        <v>250000000</v>
      </c>
      <c r="Q43" s="14">
        <f>Table5402945[[#This Row],[YURTDIŞI Satışı Gerçekleşen Nominal Tutar]]*5.9507</f>
        <v>4463025000</v>
      </c>
    </row>
    <row r="44" spans="1:17" s="30" customFormat="1" ht="15" customHeight="1" x14ac:dyDescent="0.25">
      <c r="A44" s="24">
        <v>42</v>
      </c>
      <c r="B44" s="22" t="s">
        <v>206</v>
      </c>
      <c r="C44" s="22" t="s">
        <v>7</v>
      </c>
      <c r="D44" s="29" t="s">
        <v>3</v>
      </c>
      <c r="E44" s="20">
        <v>43495</v>
      </c>
      <c r="F44" s="20"/>
      <c r="G44" s="20">
        <v>43510</v>
      </c>
      <c r="H44" s="16" t="s">
        <v>203</v>
      </c>
      <c r="I44" s="17">
        <v>600000000</v>
      </c>
      <c r="J44" s="17">
        <f>Table5402945[[#This Row],[Yurtiçi İhraç Limiti Nominal Tutar (TL)]]/5.2692</f>
        <v>113869278.06877705</v>
      </c>
      <c r="K44" s="17">
        <v>580000000</v>
      </c>
      <c r="L44" s="15">
        <f>Table5402945[[#This Row],[Yurtiçi İhraç Limiti Nominal Tutar (TL)]]-Table5402945[[#This Row],[Yurtiçi Satışı Gerçekleşen Nominal Tutar (TL)]]</f>
        <v>20000000</v>
      </c>
      <c r="M44" s="16"/>
      <c r="N44" s="16"/>
      <c r="O44" s="15"/>
      <c r="P44" s="15"/>
      <c r="Q44" s="14"/>
    </row>
    <row r="45" spans="1:17" s="30" customFormat="1" ht="15" customHeight="1" x14ac:dyDescent="0.25">
      <c r="A45" s="24">
        <v>43</v>
      </c>
      <c r="B45" s="22" t="s">
        <v>73</v>
      </c>
      <c r="C45" s="22" t="s">
        <v>6</v>
      </c>
      <c r="D45" s="29" t="s">
        <v>3</v>
      </c>
      <c r="E45" s="20">
        <v>43497</v>
      </c>
      <c r="F45" s="20"/>
      <c r="G45" s="20">
        <v>43531</v>
      </c>
      <c r="H45" s="16" t="s">
        <v>198</v>
      </c>
      <c r="I45" s="17">
        <v>150000000</v>
      </c>
      <c r="J45" s="17">
        <f>Table5402945[[#This Row],[Yurtiçi İhraç Limiti Nominal Tutar (TL)]]/5.4407</f>
        <v>27569981.803812012</v>
      </c>
      <c r="K45" s="17">
        <v>26500000</v>
      </c>
      <c r="L45" s="15">
        <f>Table5402945[[#This Row],[Yurtiçi İhraç Limiti Nominal Tutar (TL)]]-Table5402945[[#This Row],[Yurtiçi Satışı Gerçekleşen Nominal Tutar (TL)]]</f>
        <v>123500000</v>
      </c>
      <c r="M45" s="16"/>
      <c r="N45" s="16"/>
      <c r="O45" s="15"/>
      <c r="P45" s="15"/>
      <c r="Q45" s="14"/>
    </row>
    <row r="46" spans="1:17" s="30" customFormat="1" ht="15" customHeight="1" x14ac:dyDescent="0.25">
      <c r="A46" s="24">
        <v>44</v>
      </c>
      <c r="B46" s="22" t="s">
        <v>74</v>
      </c>
      <c r="C46" s="22" t="s">
        <v>4</v>
      </c>
      <c r="D46" s="29" t="s">
        <v>3</v>
      </c>
      <c r="E46" s="20" t="s">
        <v>207</v>
      </c>
      <c r="F46" s="20">
        <v>43517</v>
      </c>
      <c r="G46" s="20" t="s">
        <v>20</v>
      </c>
      <c r="H46" s="16"/>
      <c r="I46" s="17"/>
      <c r="J46" s="17"/>
      <c r="K46" s="17"/>
      <c r="L46" s="15"/>
      <c r="M46" s="16"/>
      <c r="N46" s="16"/>
      <c r="O46" s="15"/>
      <c r="P46" s="15"/>
      <c r="Q46" s="14"/>
    </row>
    <row r="47" spans="1:17" s="30" customFormat="1" ht="15" customHeight="1" x14ac:dyDescent="0.25">
      <c r="A47" s="24">
        <v>45</v>
      </c>
      <c r="B47" s="22" t="s">
        <v>75</v>
      </c>
      <c r="C47" s="22" t="s">
        <v>6</v>
      </c>
      <c r="D47" s="29" t="s">
        <v>3</v>
      </c>
      <c r="E47" s="20" t="s">
        <v>208</v>
      </c>
      <c r="F47" s="20"/>
      <c r="G47" s="20">
        <v>43552</v>
      </c>
      <c r="H47" s="16" t="s">
        <v>203</v>
      </c>
      <c r="I47" s="17">
        <v>500000000</v>
      </c>
      <c r="J47" s="17">
        <f>Table5402945[[#This Row],[Yurtiçi İhraç Limiti Nominal Tutar (TL)]]/5.5523</f>
        <v>90052770.923761323</v>
      </c>
      <c r="K47" s="17">
        <v>0</v>
      </c>
      <c r="L47" s="15">
        <f>Table5402945[[#This Row],[Yurtiçi İhraç Limiti Nominal Tutar (TL)]]-Table5402945[[#This Row],[Yurtiçi Satışı Gerçekleşen Nominal Tutar (TL)]]</f>
        <v>500000000</v>
      </c>
      <c r="M47" s="16"/>
      <c r="N47" s="16"/>
      <c r="O47" s="15"/>
      <c r="P47" s="15"/>
      <c r="Q47" s="14"/>
    </row>
    <row r="48" spans="1:17" s="30" customFormat="1" ht="15" customHeight="1" x14ac:dyDescent="0.25">
      <c r="A48" s="24">
        <v>46</v>
      </c>
      <c r="B48" s="22" t="s">
        <v>37</v>
      </c>
      <c r="C48" s="22" t="s">
        <v>6</v>
      </c>
      <c r="D48" s="29" t="s">
        <v>3</v>
      </c>
      <c r="E48" s="20">
        <v>43510</v>
      </c>
      <c r="F48" s="20"/>
      <c r="G48" s="20" t="s">
        <v>209</v>
      </c>
      <c r="H48" s="16" t="s">
        <v>213</v>
      </c>
      <c r="I48" s="17">
        <v>1900000000</v>
      </c>
      <c r="J48" s="17">
        <v>356653464.23141176</v>
      </c>
      <c r="K48" s="17">
        <v>1891067000</v>
      </c>
      <c r="L48" s="15">
        <v>8933000</v>
      </c>
      <c r="M48" s="14"/>
      <c r="N48" s="16"/>
      <c r="O48" s="16"/>
      <c r="P48" s="15">
        <v>0</v>
      </c>
      <c r="Q48" s="14"/>
    </row>
    <row r="49" spans="1:17" s="30" customFormat="1" ht="15" customHeight="1" x14ac:dyDescent="0.25">
      <c r="A49" s="24">
        <v>47</v>
      </c>
      <c r="B49" s="22" t="s">
        <v>76</v>
      </c>
      <c r="C49" s="22" t="s">
        <v>4</v>
      </c>
      <c r="D49" s="29" t="s">
        <v>3</v>
      </c>
      <c r="E49" s="20">
        <v>43510</v>
      </c>
      <c r="F49" s="20">
        <v>43636</v>
      </c>
      <c r="G49" s="20">
        <v>43636</v>
      </c>
      <c r="H49" s="16"/>
      <c r="I49" s="17"/>
      <c r="J49" s="17">
        <v>0</v>
      </c>
      <c r="K49" s="17"/>
      <c r="L49" s="15">
        <v>0</v>
      </c>
      <c r="M49" s="14"/>
      <c r="N49" s="16"/>
      <c r="O49" s="15"/>
      <c r="P49" s="15">
        <v>0</v>
      </c>
      <c r="Q49" s="14"/>
    </row>
    <row r="50" spans="1:17" s="30" customFormat="1" ht="15" customHeight="1" x14ac:dyDescent="0.25">
      <c r="A50" s="24">
        <v>48</v>
      </c>
      <c r="B50" s="22" t="s">
        <v>77</v>
      </c>
      <c r="C50" s="22" t="s">
        <v>6</v>
      </c>
      <c r="D50" s="29" t="s">
        <v>3</v>
      </c>
      <c r="E50" s="20">
        <v>43517</v>
      </c>
      <c r="F50" s="20"/>
      <c r="G50" s="20">
        <v>43545</v>
      </c>
      <c r="H50" s="29" t="s">
        <v>198</v>
      </c>
      <c r="I50" s="17">
        <v>75000000</v>
      </c>
      <c r="J50" s="17">
        <v>13507915.638564199</v>
      </c>
      <c r="K50" s="17">
        <v>75000000</v>
      </c>
      <c r="L50" s="15">
        <v>0</v>
      </c>
      <c r="M50" s="14"/>
      <c r="N50" s="28"/>
      <c r="O50" s="15"/>
      <c r="P50" s="15">
        <v>0</v>
      </c>
      <c r="Q50" s="14"/>
    </row>
    <row r="51" spans="1:17" s="30" customFormat="1" ht="15" customHeight="1" x14ac:dyDescent="0.25">
      <c r="A51" s="24">
        <v>49</v>
      </c>
      <c r="B51" s="22" t="s">
        <v>78</v>
      </c>
      <c r="C51" s="22" t="s">
        <v>7</v>
      </c>
      <c r="D51" s="29" t="s">
        <v>3</v>
      </c>
      <c r="E51" s="20">
        <v>43517</v>
      </c>
      <c r="F51" s="20"/>
      <c r="G51" s="20">
        <v>43538</v>
      </c>
      <c r="H51" s="16" t="s">
        <v>198</v>
      </c>
      <c r="I51" s="17">
        <v>1100000000</v>
      </c>
      <c r="J51" s="17">
        <v>201038087.57950145</v>
      </c>
      <c r="K51" s="17">
        <v>1098599731</v>
      </c>
      <c r="L51" s="15">
        <v>1400269</v>
      </c>
      <c r="M51" s="14"/>
      <c r="N51" s="16"/>
      <c r="O51" s="16"/>
      <c r="P51" s="15">
        <v>0</v>
      </c>
      <c r="Q51" s="14"/>
    </row>
    <row r="52" spans="1:17" s="30" customFormat="1" ht="15" customHeight="1" x14ac:dyDescent="0.25">
      <c r="A52" s="24">
        <v>50</v>
      </c>
      <c r="B52" s="22" t="s">
        <v>79</v>
      </c>
      <c r="C52" s="22" t="s">
        <v>7</v>
      </c>
      <c r="D52" s="29" t="s">
        <v>3</v>
      </c>
      <c r="E52" s="20">
        <v>43518</v>
      </c>
      <c r="F52" s="20">
        <v>43546</v>
      </c>
      <c r="G52" s="20">
        <v>0</v>
      </c>
      <c r="H52" s="29"/>
      <c r="I52" s="17"/>
      <c r="J52" s="17"/>
      <c r="K52" s="31"/>
      <c r="L52" s="15">
        <v>0</v>
      </c>
      <c r="M52" s="14"/>
      <c r="N52" s="28"/>
      <c r="O52" s="15"/>
      <c r="P52" s="15">
        <v>0</v>
      </c>
      <c r="Q52" s="14"/>
    </row>
    <row r="53" spans="1:17" s="30" customFormat="1" ht="15" customHeight="1" x14ac:dyDescent="0.25">
      <c r="A53" s="24">
        <v>51</v>
      </c>
      <c r="B53" s="22" t="s">
        <v>80</v>
      </c>
      <c r="C53" s="22" t="s">
        <v>6</v>
      </c>
      <c r="D53" s="29" t="s">
        <v>3</v>
      </c>
      <c r="E53" s="20">
        <v>43518</v>
      </c>
      <c r="F53" s="20"/>
      <c r="G53" s="20">
        <v>43538</v>
      </c>
      <c r="H53" s="29" t="s">
        <v>198</v>
      </c>
      <c r="I53" s="17">
        <v>372000000</v>
      </c>
      <c r="J53" s="17">
        <v>67987425.981431395</v>
      </c>
      <c r="K53" s="17">
        <v>372000000</v>
      </c>
      <c r="L53" s="15">
        <v>0</v>
      </c>
      <c r="M53" s="14"/>
      <c r="N53" s="28"/>
      <c r="O53" s="15"/>
      <c r="P53" s="15">
        <v>0</v>
      </c>
      <c r="Q53" s="14"/>
    </row>
    <row r="54" spans="1:17" s="30" customFormat="1" ht="15" customHeight="1" x14ac:dyDescent="0.25">
      <c r="A54" s="24">
        <v>52</v>
      </c>
      <c r="B54" s="22" t="s">
        <v>61</v>
      </c>
      <c r="C54" s="22" t="s">
        <v>7</v>
      </c>
      <c r="D54" s="29" t="s">
        <v>3</v>
      </c>
      <c r="E54" s="20">
        <v>43518</v>
      </c>
      <c r="F54" s="20"/>
      <c r="G54" s="20">
        <v>43580</v>
      </c>
      <c r="H54" s="16"/>
      <c r="I54" s="17"/>
      <c r="J54" s="17">
        <v>0</v>
      </c>
      <c r="K54" s="17"/>
      <c r="L54" s="15">
        <v>0</v>
      </c>
      <c r="M54" s="14"/>
      <c r="N54" s="16"/>
      <c r="O54" s="16"/>
      <c r="P54" s="15">
        <v>0</v>
      </c>
      <c r="Q54" s="14"/>
    </row>
    <row r="55" spans="1:17" s="30" customFormat="1" ht="15" customHeight="1" x14ac:dyDescent="0.25">
      <c r="A55" s="24">
        <v>53</v>
      </c>
      <c r="B55" s="22" t="s">
        <v>81</v>
      </c>
      <c r="C55" s="22" t="s">
        <v>6</v>
      </c>
      <c r="D55" s="29" t="s">
        <v>3</v>
      </c>
      <c r="E55" s="20">
        <v>43521</v>
      </c>
      <c r="F55" s="20"/>
      <c r="G55" s="20">
        <v>43531</v>
      </c>
      <c r="H55" s="29" t="s">
        <v>198</v>
      </c>
      <c r="I55" s="17">
        <v>1096000000</v>
      </c>
      <c r="J55" s="17">
        <v>201444667.04651976</v>
      </c>
      <c r="K55" s="17">
        <v>1084380000</v>
      </c>
      <c r="L55" s="15">
        <v>11620000</v>
      </c>
      <c r="M55" s="14"/>
      <c r="N55" s="16"/>
      <c r="O55" s="16"/>
      <c r="P55" s="15">
        <v>0</v>
      </c>
      <c r="Q55" s="14"/>
    </row>
    <row r="56" spans="1:17" s="30" customFormat="1" ht="15" customHeight="1" x14ac:dyDescent="0.25">
      <c r="A56" s="24">
        <v>54</v>
      </c>
      <c r="B56" s="22" t="s">
        <v>82</v>
      </c>
      <c r="C56" s="22" t="s">
        <v>6</v>
      </c>
      <c r="D56" s="29" t="s">
        <v>3</v>
      </c>
      <c r="E56" s="20">
        <v>43521</v>
      </c>
      <c r="F56" s="20"/>
      <c r="G56" s="20">
        <v>43538</v>
      </c>
      <c r="H56" s="16" t="s">
        <v>214</v>
      </c>
      <c r="I56" s="17">
        <v>233879500</v>
      </c>
      <c r="J56" s="17">
        <v>42744261.276409097</v>
      </c>
      <c r="K56" s="17">
        <v>233879500</v>
      </c>
      <c r="L56" s="15">
        <v>0</v>
      </c>
      <c r="M56" s="14"/>
      <c r="N56" s="16"/>
      <c r="O56" s="16"/>
      <c r="P56" s="15">
        <v>0</v>
      </c>
      <c r="Q56" s="14"/>
    </row>
    <row r="57" spans="1:17" s="30" customFormat="1" ht="15" customHeight="1" x14ac:dyDescent="0.25">
      <c r="A57" s="24">
        <v>55</v>
      </c>
      <c r="B57" s="22" t="s">
        <v>50</v>
      </c>
      <c r="C57" s="22" t="s">
        <v>6</v>
      </c>
      <c r="D57" s="29" t="s">
        <v>3</v>
      </c>
      <c r="E57" s="20">
        <v>43522</v>
      </c>
      <c r="F57" s="20"/>
      <c r="G57" s="20">
        <v>43545</v>
      </c>
      <c r="H57" s="29" t="s">
        <v>198</v>
      </c>
      <c r="I57" s="17">
        <v>100000000</v>
      </c>
      <c r="J57" s="17">
        <v>18351991.19104423</v>
      </c>
      <c r="K57" s="17">
        <v>98578000</v>
      </c>
      <c r="L57" s="15">
        <v>1422000</v>
      </c>
      <c r="M57" s="14"/>
      <c r="N57" s="16"/>
      <c r="O57" s="16"/>
      <c r="P57" s="15">
        <v>0</v>
      </c>
      <c r="Q57" s="14"/>
    </row>
    <row r="58" spans="1:17" s="30" customFormat="1" ht="15" customHeight="1" x14ac:dyDescent="0.25">
      <c r="A58" s="24">
        <v>56</v>
      </c>
      <c r="B58" s="22" t="s">
        <v>50</v>
      </c>
      <c r="C58" s="22" t="s">
        <v>6</v>
      </c>
      <c r="D58" s="29" t="s">
        <v>3</v>
      </c>
      <c r="E58" s="20">
        <v>43522</v>
      </c>
      <c r="F58" s="20"/>
      <c r="G58" s="20">
        <v>43545</v>
      </c>
      <c r="H58" s="29"/>
      <c r="I58" s="17">
        <v>900000000</v>
      </c>
      <c r="J58" s="17">
        <v>165167920.71939805</v>
      </c>
      <c r="K58" s="17">
        <v>900000000</v>
      </c>
      <c r="L58" s="15">
        <v>0</v>
      </c>
      <c r="M58" s="14"/>
      <c r="N58" s="28"/>
      <c r="O58" s="15"/>
      <c r="P58" s="15">
        <v>0</v>
      </c>
      <c r="Q58" s="14"/>
    </row>
    <row r="59" spans="1:17" s="30" customFormat="1" ht="15" customHeight="1" x14ac:dyDescent="0.25">
      <c r="A59" s="24">
        <v>57</v>
      </c>
      <c r="B59" s="22" t="s">
        <v>83</v>
      </c>
      <c r="C59" s="22" t="s">
        <v>4</v>
      </c>
      <c r="D59" s="29" t="s">
        <v>3</v>
      </c>
      <c r="E59" s="20">
        <v>43522</v>
      </c>
      <c r="F59" s="20"/>
      <c r="G59" s="20">
        <v>43538</v>
      </c>
      <c r="H59" s="29"/>
      <c r="I59" s="17">
        <v>400000000</v>
      </c>
      <c r="J59" s="17">
        <v>73104759.119818702</v>
      </c>
      <c r="K59" s="17">
        <v>400000000</v>
      </c>
      <c r="L59" s="15">
        <v>0</v>
      </c>
      <c r="M59" s="14"/>
      <c r="N59" s="16"/>
      <c r="O59" s="16"/>
      <c r="P59" s="15">
        <v>0</v>
      </c>
      <c r="Q59" s="14"/>
    </row>
    <row r="60" spans="1:17" s="30" customFormat="1" ht="15" customHeight="1" x14ac:dyDescent="0.25">
      <c r="A60" s="24">
        <v>58</v>
      </c>
      <c r="B60" s="22" t="s">
        <v>84</v>
      </c>
      <c r="C60" s="22" t="s">
        <v>4</v>
      </c>
      <c r="D60" s="29" t="s">
        <v>3</v>
      </c>
      <c r="E60" s="20">
        <v>43524</v>
      </c>
      <c r="F60" s="20"/>
      <c r="G60" s="20">
        <v>43531</v>
      </c>
      <c r="H60" s="29" t="s">
        <v>201</v>
      </c>
      <c r="I60" s="17"/>
      <c r="J60" s="17">
        <v>0</v>
      </c>
      <c r="K60" s="17"/>
      <c r="L60" s="15"/>
      <c r="M60" s="14">
        <v>750000000</v>
      </c>
      <c r="N60" s="16" t="s">
        <v>210</v>
      </c>
      <c r="O60" s="15">
        <v>0</v>
      </c>
      <c r="P60" s="15">
        <v>750000000</v>
      </c>
      <c r="Q60" s="14"/>
    </row>
    <row r="61" spans="1:17" s="30" customFormat="1" ht="15" customHeight="1" x14ac:dyDescent="0.25">
      <c r="A61" s="24">
        <v>59</v>
      </c>
      <c r="B61" s="22" t="s">
        <v>85</v>
      </c>
      <c r="C61" s="22" t="s">
        <v>6</v>
      </c>
      <c r="D61" s="29" t="s">
        <v>3</v>
      </c>
      <c r="E61" s="20">
        <v>43528</v>
      </c>
      <c r="F61" s="20"/>
      <c r="G61" s="20">
        <v>43545</v>
      </c>
      <c r="H61" s="29" t="s">
        <v>198</v>
      </c>
      <c r="I61" s="17">
        <v>130000000</v>
      </c>
      <c r="J61" s="17">
        <v>23857588.548357498</v>
      </c>
      <c r="K61" s="17">
        <v>130000000</v>
      </c>
      <c r="L61" s="15"/>
      <c r="M61" s="14"/>
      <c r="N61" s="16"/>
      <c r="O61" s="16"/>
      <c r="P61" s="15">
        <v>0</v>
      </c>
      <c r="Q61" s="14"/>
    </row>
    <row r="62" spans="1:17" s="2" customFormat="1" ht="15" customHeight="1" x14ac:dyDescent="0.25">
      <c r="A62" s="24">
        <v>60</v>
      </c>
      <c r="B62" s="22" t="s">
        <v>86</v>
      </c>
      <c r="C62" s="22" t="s">
        <v>6</v>
      </c>
      <c r="D62" s="29" t="s">
        <v>3</v>
      </c>
      <c r="E62" s="20">
        <v>43529</v>
      </c>
      <c r="F62" s="20"/>
      <c r="G62" s="20">
        <v>43545</v>
      </c>
      <c r="H62" s="29" t="s">
        <v>213</v>
      </c>
      <c r="I62" s="17">
        <v>370300900</v>
      </c>
      <c r="J62" s="17">
        <v>67957588.548357502</v>
      </c>
      <c r="K62" s="17">
        <v>370300900</v>
      </c>
      <c r="L62" s="15">
        <v>0</v>
      </c>
      <c r="M62" s="14"/>
      <c r="N62" s="28"/>
      <c r="O62" s="15"/>
      <c r="P62" s="15">
        <v>0</v>
      </c>
      <c r="Q62" s="14"/>
    </row>
    <row r="63" spans="1:17" s="2" customFormat="1" ht="15" customHeight="1" x14ac:dyDescent="0.25">
      <c r="A63" s="24">
        <v>61</v>
      </c>
      <c r="B63" s="22" t="s">
        <v>87</v>
      </c>
      <c r="C63" s="22" t="s">
        <v>6</v>
      </c>
      <c r="D63" s="29" t="s">
        <v>3</v>
      </c>
      <c r="E63" s="20">
        <v>43532</v>
      </c>
      <c r="F63" s="20"/>
      <c r="G63" s="20">
        <v>43552</v>
      </c>
      <c r="H63" s="19" t="s">
        <v>198</v>
      </c>
      <c r="I63" s="17">
        <v>425000000</v>
      </c>
      <c r="J63" s="18">
        <v>76544855.285197124</v>
      </c>
      <c r="K63" s="17">
        <v>420591500</v>
      </c>
      <c r="L63" s="15">
        <v>4408500</v>
      </c>
      <c r="M63" s="16"/>
      <c r="N63" s="16"/>
      <c r="O63" s="15"/>
      <c r="P63" s="15">
        <v>0</v>
      </c>
      <c r="Q63" s="14"/>
    </row>
    <row r="64" spans="1:17" s="2" customFormat="1" ht="15" customHeight="1" x14ac:dyDescent="0.25">
      <c r="A64" s="24">
        <v>62</v>
      </c>
      <c r="B64" s="22" t="s">
        <v>88</v>
      </c>
      <c r="C64" s="22" t="s">
        <v>4</v>
      </c>
      <c r="D64" s="29" t="s">
        <v>3</v>
      </c>
      <c r="E64" s="20">
        <v>43532</v>
      </c>
      <c r="F64" s="20"/>
      <c r="G64" s="20">
        <v>43545</v>
      </c>
      <c r="H64" s="19" t="s">
        <v>198</v>
      </c>
      <c r="I64" s="17">
        <v>500000000</v>
      </c>
      <c r="J64" s="18">
        <v>91759955.955221146</v>
      </c>
      <c r="K64" s="17">
        <v>500000000</v>
      </c>
      <c r="L64" s="15">
        <v>0</v>
      </c>
      <c r="M64" s="16"/>
      <c r="N64" s="16"/>
      <c r="O64" s="15"/>
      <c r="P64" s="15">
        <v>0</v>
      </c>
      <c r="Q64" s="14"/>
    </row>
    <row r="65" spans="1:17" s="2" customFormat="1" ht="15" customHeight="1" x14ac:dyDescent="0.25">
      <c r="A65" s="24">
        <v>63</v>
      </c>
      <c r="B65" s="22" t="s">
        <v>89</v>
      </c>
      <c r="C65" s="22" t="s">
        <v>6</v>
      </c>
      <c r="D65" s="29" t="s">
        <v>3</v>
      </c>
      <c r="E65" s="20">
        <v>43536</v>
      </c>
      <c r="F65" s="20"/>
      <c r="G65" s="20">
        <v>43552</v>
      </c>
      <c r="H65" s="19" t="s">
        <v>198</v>
      </c>
      <c r="I65" s="17">
        <v>290000000</v>
      </c>
      <c r="J65" s="18">
        <v>52230607.135781571</v>
      </c>
      <c r="K65" s="17">
        <v>290000000</v>
      </c>
      <c r="L65" s="15">
        <v>0</v>
      </c>
      <c r="M65" s="16"/>
      <c r="N65" s="16"/>
      <c r="O65" s="15"/>
      <c r="P65" s="15">
        <v>0</v>
      </c>
      <c r="Q65" s="14"/>
    </row>
    <row r="66" spans="1:17" s="2" customFormat="1" ht="15" customHeight="1" x14ac:dyDescent="0.25">
      <c r="A66" s="24">
        <v>64</v>
      </c>
      <c r="B66" s="22" t="s">
        <v>90</v>
      </c>
      <c r="C66" s="22" t="s">
        <v>6</v>
      </c>
      <c r="D66" s="29" t="s">
        <v>3</v>
      </c>
      <c r="E66" s="20">
        <v>43537</v>
      </c>
      <c r="F66" s="20"/>
      <c r="G66" s="20">
        <v>43566</v>
      </c>
      <c r="H66" s="19" t="s">
        <v>198</v>
      </c>
      <c r="I66" s="17">
        <v>400000000</v>
      </c>
      <c r="J66" s="18">
        <v>69911736.432753652</v>
      </c>
      <c r="K66" s="17">
        <v>0</v>
      </c>
      <c r="L66" s="15">
        <v>400000000</v>
      </c>
      <c r="M66" s="14"/>
      <c r="N66" s="16"/>
      <c r="O66" s="15"/>
      <c r="P66" s="15">
        <v>0</v>
      </c>
      <c r="Q66" s="14"/>
    </row>
    <row r="67" spans="1:17" s="2" customFormat="1" ht="15" customHeight="1" x14ac:dyDescent="0.25">
      <c r="A67" s="24">
        <v>65</v>
      </c>
      <c r="B67" s="22" t="s">
        <v>91</v>
      </c>
      <c r="C67" s="22" t="s">
        <v>6</v>
      </c>
      <c r="D67" s="29" t="s">
        <v>3</v>
      </c>
      <c r="E67" s="20">
        <v>43538</v>
      </c>
      <c r="F67" s="20"/>
      <c r="G67" s="20">
        <v>43552</v>
      </c>
      <c r="H67" s="19" t="s">
        <v>198</v>
      </c>
      <c r="I67" s="17">
        <v>1512769000</v>
      </c>
      <c r="J67" s="18">
        <v>272458080.43513501</v>
      </c>
      <c r="K67" s="17">
        <v>1426000000</v>
      </c>
      <c r="L67" s="15">
        <v>86769000</v>
      </c>
      <c r="M67" s="16"/>
      <c r="N67" s="16"/>
      <c r="O67" s="15"/>
      <c r="P67" s="15">
        <v>0</v>
      </c>
      <c r="Q67" s="14"/>
    </row>
    <row r="68" spans="1:17" s="2" customFormat="1" ht="15" customHeight="1" x14ac:dyDescent="0.25">
      <c r="A68" s="24">
        <v>66</v>
      </c>
      <c r="B68" s="22" t="s">
        <v>92</v>
      </c>
      <c r="C68" s="22" t="s">
        <v>6</v>
      </c>
      <c r="D68" s="29" t="s">
        <v>3</v>
      </c>
      <c r="E68" s="20">
        <v>43538</v>
      </c>
      <c r="F68" s="20"/>
      <c r="G68" s="20">
        <v>43573</v>
      </c>
      <c r="H68" s="19" t="s">
        <v>198</v>
      </c>
      <c r="I68" s="17">
        <v>94750000</v>
      </c>
      <c r="J68" s="18">
        <v>16280348.459595527</v>
      </c>
      <c r="K68" s="17">
        <v>0</v>
      </c>
      <c r="L68" s="15">
        <v>94750000</v>
      </c>
      <c r="M68" s="16"/>
      <c r="N68" s="16"/>
      <c r="O68" s="15"/>
      <c r="P68" s="15">
        <v>0</v>
      </c>
      <c r="Q68" s="14"/>
    </row>
    <row r="69" spans="1:17" s="13" customFormat="1" ht="15" customHeight="1" x14ac:dyDescent="0.25">
      <c r="A69" s="24">
        <v>67</v>
      </c>
      <c r="B69" s="22" t="s">
        <v>93</v>
      </c>
      <c r="C69" s="22" t="s">
        <v>7</v>
      </c>
      <c r="D69" s="29" t="s">
        <v>3</v>
      </c>
      <c r="E69" s="20">
        <v>43542</v>
      </c>
      <c r="F69" s="20"/>
      <c r="G69" s="20">
        <v>43559</v>
      </c>
      <c r="H69" s="19" t="s">
        <v>201</v>
      </c>
      <c r="I69" s="18"/>
      <c r="J69" s="18">
        <v>0</v>
      </c>
      <c r="K69" s="18"/>
      <c r="L69" s="15">
        <v>0</v>
      </c>
      <c r="M69" s="15">
        <v>7000000000</v>
      </c>
      <c r="N69" s="16" t="s">
        <v>210</v>
      </c>
      <c r="O69" s="15">
        <v>0</v>
      </c>
      <c r="P69" s="15">
        <v>0</v>
      </c>
      <c r="Q69" s="15"/>
    </row>
    <row r="70" spans="1:17" s="2" customFormat="1" ht="15" customHeight="1" x14ac:dyDescent="0.25">
      <c r="A70" s="24">
        <v>68</v>
      </c>
      <c r="B70" s="22" t="s">
        <v>94</v>
      </c>
      <c r="C70" s="22" t="s">
        <v>4</v>
      </c>
      <c r="D70" s="29" t="s">
        <v>3</v>
      </c>
      <c r="E70" s="20">
        <v>43542</v>
      </c>
      <c r="F70" s="20"/>
      <c r="G70" s="20">
        <v>43587</v>
      </c>
      <c r="H70" s="19" t="s">
        <v>198</v>
      </c>
      <c r="I70" s="17">
        <v>1500000000</v>
      </c>
      <c r="J70" s="18">
        <v>251344694.11350724</v>
      </c>
      <c r="K70" s="17">
        <v>550000000</v>
      </c>
      <c r="L70" s="15">
        <v>950000000</v>
      </c>
      <c r="M70" s="16"/>
      <c r="N70" s="16"/>
      <c r="O70" s="15"/>
      <c r="P70" s="15">
        <v>0</v>
      </c>
      <c r="Q70" s="14"/>
    </row>
    <row r="71" spans="1:17" s="2" customFormat="1" ht="15" customHeight="1" x14ac:dyDescent="0.25">
      <c r="A71" s="24">
        <v>69</v>
      </c>
      <c r="B71" s="22" t="s">
        <v>95</v>
      </c>
      <c r="C71" s="22" t="s">
        <v>6</v>
      </c>
      <c r="D71" s="29" t="s">
        <v>3</v>
      </c>
      <c r="E71" s="20">
        <v>43544</v>
      </c>
      <c r="F71" s="20"/>
      <c r="G71" s="20">
        <v>43573</v>
      </c>
      <c r="H71" s="19" t="s">
        <v>198</v>
      </c>
      <c r="I71" s="17">
        <v>380000000</v>
      </c>
      <c r="J71" s="18">
        <v>65293218.09653087</v>
      </c>
      <c r="K71" s="17">
        <v>40000000</v>
      </c>
      <c r="L71" s="15">
        <v>340000000</v>
      </c>
      <c r="M71" s="16"/>
      <c r="N71" s="16"/>
      <c r="O71" s="15"/>
      <c r="P71" s="15">
        <v>0</v>
      </c>
      <c r="Q71" s="14"/>
    </row>
    <row r="72" spans="1:17" s="2" customFormat="1" ht="15" customHeight="1" x14ac:dyDescent="0.25">
      <c r="A72" s="24">
        <v>70</v>
      </c>
      <c r="B72" s="22" t="s">
        <v>38</v>
      </c>
      <c r="C72" s="22" t="s">
        <v>6</v>
      </c>
      <c r="D72" s="29" t="s">
        <v>3</v>
      </c>
      <c r="E72" s="20">
        <v>43544</v>
      </c>
      <c r="F72" s="20"/>
      <c r="G72" s="20">
        <v>43580</v>
      </c>
      <c r="H72" s="19" t="s">
        <v>214</v>
      </c>
      <c r="I72" s="17">
        <v>260000000</v>
      </c>
      <c r="J72" s="18">
        <v>44043162.299053073</v>
      </c>
      <c r="K72" s="17">
        <v>260000000</v>
      </c>
      <c r="L72" s="15">
        <v>0</v>
      </c>
      <c r="M72" s="16"/>
      <c r="N72" s="16"/>
      <c r="O72" s="15"/>
      <c r="P72" s="15">
        <v>0</v>
      </c>
      <c r="Q72" s="14"/>
    </row>
    <row r="73" spans="1:17" s="2" customFormat="1" ht="15" customHeight="1" x14ac:dyDescent="0.25">
      <c r="A73" s="24">
        <v>71</v>
      </c>
      <c r="B73" s="22" t="s">
        <v>96</v>
      </c>
      <c r="C73" s="22" t="s">
        <v>6</v>
      </c>
      <c r="D73" s="29" t="s">
        <v>3</v>
      </c>
      <c r="E73" s="20">
        <v>43546</v>
      </c>
      <c r="F73" s="20"/>
      <c r="G73" s="20">
        <v>43587</v>
      </c>
      <c r="H73" s="19" t="s">
        <v>215</v>
      </c>
      <c r="I73" s="17">
        <v>76500000</v>
      </c>
      <c r="J73" s="18">
        <v>12818579.39978887</v>
      </c>
      <c r="K73" s="18">
        <v>12600000</v>
      </c>
      <c r="L73" s="15">
        <v>63900000</v>
      </c>
      <c r="M73" s="16"/>
      <c r="N73" s="16"/>
      <c r="O73" s="15"/>
      <c r="P73" s="15">
        <v>0</v>
      </c>
      <c r="Q73" s="14"/>
    </row>
    <row r="74" spans="1:17" s="2" customFormat="1" ht="15" customHeight="1" x14ac:dyDescent="0.25">
      <c r="A74" s="24">
        <v>72</v>
      </c>
      <c r="B74" s="22" t="s">
        <v>97</v>
      </c>
      <c r="C74" s="22" t="s">
        <v>6</v>
      </c>
      <c r="D74" s="29" t="s">
        <v>3</v>
      </c>
      <c r="E74" s="20">
        <v>43549</v>
      </c>
      <c r="F74" s="20"/>
      <c r="G74" s="20">
        <v>43573</v>
      </c>
      <c r="H74" s="19" t="s">
        <v>198</v>
      </c>
      <c r="I74" s="17">
        <v>200000000</v>
      </c>
      <c r="J74" s="18">
        <v>34364851.62975309</v>
      </c>
      <c r="K74" s="17">
        <v>95000000</v>
      </c>
      <c r="L74" s="15">
        <v>105000000</v>
      </c>
      <c r="M74" s="16"/>
      <c r="N74" s="16"/>
      <c r="O74" s="15"/>
      <c r="P74" s="15">
        <v>0</v>
      </c>
      <c r="Q74" s="14"/>
    </row>
    <row r="75" spans="1:17" s="2" customFormat="1" ht="15" customHeight="1" x14ac:dyDescent="0.25">
      <c r="A75" s="24">
        <v>73</v>
      </c>
      <c r="B75" s="22" t="s">
        <v>51</v>
      </c>
      <c r="C75" s="22" t="s">
        <v>7</v>
      </c>
      <c r="D75" s="29" t="s">
        <v>3</v>
      </c>
      <c r="E75" s="20">
        <v>43550</v>
      </c>
      <c r="F75" s="20"/>
      <c r="G75" s="20">
        <v>43580</v>
      </c>
      <c r="H75" s="19" t="s">
        <v>212</v>
      </c>
      <c r="I75" s="17">
        <v>1150000000</v>
      </c>
      <c r="J75" s="18">
        <v>194806294.78427321</v>
      </c>
      <c r="K75" s="17">
        <v>1150000000</v>
      </c>
      <c r="L75" s="15">
        <v>0</v>
      </c>
      <c r="M75" s="14"/>
      <c r="N75" s="28"/>
      <c r="O75" s="15"/>
      <c r="P75" s="15">
        <v>0</v>
      </c>
      <c r="Q75" s="14"/>
    </row>
    <row r="76" spans="1:17" s="2" customFormat="1" ht="15" customHeight="1" x14ac:dyDescent="0.25">
      <c r="A76" s="24">
        <v>74</v>
      </c>
      <c r="B76" s="22" t="s">
        <v>98</v>
      </c>
      <c r="C76" s="22" t="s">
        <v>4</v>
      </c>
      <c r="D76" s="29" t="s">
        <v>3</v>
      </c>
      <c r="E76" s="20">
        <v>43552</v>
      </c>
      <c r="F76" s="20"/>
      <c r="G76" s="20">
        <v>43580</v>
      </c>
      <c r="H76" s="19" t="s">
        <v>213</v>
      </c>
      <c r="I76" s="17">
        <v>500000000</v>
      </c>
      <c r="J76" s="18">
        <v>84698389.036640525</v>
      </c>
      <c r="K76" s="17">
        <v>0</v>
      </c>
      <c r="L76" s="15">
        <v>500000000</v>
      </c>
      <c r="M76" s="16"/>
      <c r="N76" s="16"/>
      <c r="O76" s="15"/>
      <c r="P76" s="15">
        <v>0</v>
      </c>
      <c r="Q76" s="15"/>
    </row>
    <row r="77" spans="1:17" s="2" customFormat="1" ht="15" customHeight="1" x14ac:dyDescent="0.25">
      <c r="A77" s="24">
        <v>75</v>
      </c>
      <c r="B77" s="22" t="s">
        <v>99</v>
      </c>
      <c r="C77" s="22" t="s">
        <v>6</v>
      </c>
      <c r="D77" s="29" t="s">
        <v>3</v>
      </c>
      <c r="E77" s="20">
        <v>43552</v>
      </c>
      <c r="F77" s="20"/>
      <c r="G77" s="20">
        <v>43573</v>
      </c>
      <c r="H77" s="19" t="s">
        <v>198</v>
      </c>
      <c r="I77" s="17">
        <v>300000000</v>
      </c>
      <c r="J77" s="18">
        <v>51547277.444629639</v>
      </c>
      <c r="K77" s="17">
        <v>300000000</v>
      </c>
      <c r="L77" s="15">
        <v>0</v>
      </c>
      <c r="M77" s="16"/>
      <c r="N77" s="16"/>
      <c r="O77" s="15"/>
      <c r="P77" s="15">
        <v>0</v>
      </c>
      <c r="Q77" s="15"/>
    </row>
    <row r="78" spans="1:17" s="2" customFormat="1" ht="15" customHeight="1" x14ac:dyDescent="0.25">
      <c r="A78" s="24">
        <v>76</v>
      </c>
      <c r="B78" s="22" t="s">
        <v>100</v>
      </c>
      <c r="C78" s="22" t="s">
        <v>6</v>
      </c>
      <c r="D78" s="29" t="s">
        <v>3</v>
      </c>
      <c r="E78" s="20">
        <v>43553</v>
      </c>
      <c r="F78" s="20"/>
      <c r="G78" s="20">
        <v>43573</v>
      </c>
      <c r="H78" s="19" t="s">
        <v>198</v>
      </c>
      <c r="I78" s="17">
        <v>250000000</v>
      </c>
      <c r="J78" s="18">
        <v>42956064.537191361</v>
      </c>
      <c r="K78" s="17">
        <v>0</v>
      </c>
      <c r="L78" s="15">
        <v>250000000</v>
      </c>
      <c r="M78" s="14"/>
      <c r="N78" s="16"/>
      <c r="O78" s="15"/>
      <c r="P78" s="15">
        <v>0</v>
      </c>
      <c r="Q78" s="14"/>
    </row>
    <row r="79" spans="1:17" s="2" customFormat="1" ht="15" customHeight="1" x14ac:dyDescent="0.25">
      <c r="A79" s="24">
        <v>77</v>
      </c>
      <c r="B79" s="22" t="s">
        <v>101</v>
      </c>
      <c r="C79" s="22" t="s">
        <v>6</v>
      </c>
      <c r="D79" s="29" t="s">
        <v>3</v>
      </c>
      <c r="E79" s="20">
        <v>43558</v>
      </c>
      <c r="F79" s="20"/>
      <c r="G79" s="20">
        <v>43601</v>
      </c>
      <c r="H79" s="19" t="s">
        <v>198</v>
      </c>
      <c r="I79" s="17">
        <v>70000000</v>
      </c>
      <c r="J79" s="18">
        <v>11645898.148302194</v>
      </c>
      <c r="K79" s="17">
        <v>58010200</v>
      </c>
      <c r="L79" s="15">
        <v>11989800</v>
      </c>
      <c r="M79" s="14"/>
      <c r="N79" s="16"/>
      <c r="O79" s="15"/>
      <c r="P79" s="15">
        <v>0</v>
      </c>
      <c r="Q79" s="14"/>
    </row>
    <row r="80" spans="1:17" s="2" customFormat="1" ht="15" customHeight="1" x14ac:dyDescent="0.25">
      <c r="A80" s="24">
        <v>78</v>
      </c>
      <c r="B80" s="22" t="s">
        <v>61</v>
      </c>
      <c r="C80" s="22" t="s">
        <v>7</v>
      </c>
      <c r="D80" s="29" t="s">
        <v>3</v>
      </c>
      <c r="E80" s="20">
        <v>43558</v>
      </c>
      <c r="F80" s="20"/>
      <c r="G80" s="20">
        <v>43580</v>
      </c>
      <c r="H80" s="19" t="s">
        <v>215</v>
      </c>
      <c r="I80" s="17">
        <v>20000000000</v>
      </c>
      <c r="J80" s="18">
        <v>3387935561.465621</v>
      </c>
      <c r="K80" s="17">
        <v>19785694000</v>
      </c>
      <c r="L80" s="15">
        <v>214306000</v>
      </c>
      <c r="M80" s="16"/>
      <c r="N80" s="16"/>
      <c r="O80" s="15"/>
      <c r="P80" s="15">
        <v>0</v>
      </c>
      <c r="Q80" s="15"/>
    </row>
    <row r="81" spans="1:17" s="2" customFormat="1" ht="15" customHeight="1" x14ac:dyDescent="0.25">
      <c r="A81" s="24">
        <v>79</v>
      </c>
      <c r="B81" s="22" t="s">
        <v>102</v>
      </c>
      <c r="C81" s="22" t="s">
        <v>7</v>
      </c>
      <c r="D81" s="29" t="s">
        <v>3</v>
      </c>
      <c r="E81" s="20">
        <v>43558</v>
      </c>
      <c r="F81" s="20"/>
      <c r="G81" s="20">
        <v>43587</v>
      </c>
      <c r="H81" s="19" t="s">
        <v>201</v>
      </c>
      <c r="I81" s="17"/>
      <c r="J81" s="18">
        <v>0</v>
      </c>
      <c r="K81" s="17"/>
      <c r="L81" s="15">
        <v>0</v>
      </c>
      <c r="M81" s="51">
        <v>60000000</v>
      </c>
      <c r="N81" s="16" t="s">
        <v>225</v>
      </c>
      <c r="O81" s="15">
        <v>60000000</v>
      </c>
      <c r="P81" s="15">
        <v>0</v>
      </c>
      <c r="Q81" s="15"/>
    </row>
    <row r="82" spans="1:17" s="2" customFormat="1" ht="15" customHeight="1" x14ac:dyDescent="0.25">
      <c r="A82" s="24">
        <v>80</v>
      </c>
      <c r="B82" s="22" t="s">
        <v>103</v>
      </c>
      <c r="C82" s="22" t="s">
        <v>6</v>
      </c>
      <c r="D82" s="29" t="s">
        <v>3</v>
      </c>
      <c r="E82" s="20" t="s">
        <v>211</v>
      </c>
      <c r="F82" s="20">
        <v>43601</v>
      </c>
      <c r="G82" s="20">
        <v>43601</v>
      </c>
      <c r="H82" s="19"/>
      <c r="I82" s="17"/>
      <c r="J82" s="18">
        <v>0</v>
      </c>
      <c r="K82" s="17"/>
      <c r="L82" s="15">
        <v>0</v>
      </c>
      <c r="M82" s="16"/>
      <c r="N82" s="16"/>
      <c r="O82" s="15"/>
      <c r="P82" s="15">
        <v>0</v>
      </c>
      <c r="Q82" s="14"/>
    </row>
    <row r="83" spans="1:17" s="2" customFormat="1" ht="15" customHeight="1" x14ac:dyDescent="0.25">
      <c r="A83" s="24">
        <v>81</v>
      </c>
      <c r="B83" s="22" t="s">
        <v>104</v>
      </c>
      <c r="C83" s="22" t="s">
        <v>6</v>
      </c>
      <c r="D83" s="29" t="s">
        <v>3</v>
      </c>
      <c r="E83" s="20">
        <v>43559</v>
      </c>
      <c r="F83" s="20"/>
      <c r="G83" s="20">
        <v>43587</v>
      </c>
      <c r="H83" s="19" t="s">
        <v>216</v>
      </c>
      <c r="I83" s="17">
        <v>200000000</v>
      </c>
      <c r="J83" s="18">
        <v>33512625.881800968</v>
      </c>
      <c r="K83" s="17">
        <v>0</v>
      </c>
      <c r="L83" s="15">
        <v>200000000</v>
      </c>
      <c r="M83" s="16"/>
      <c r="N83" s="16"/>
      <c r="O83" s="15"/>
      <c r="P83" s="15">
        <v>0</v>
      </c>
      <c r="Q83" s="14"/>
    </row>
    <row r="84" spans="1:17" s="2" customFormat="1" ht="15" customHeight="1" x14ac:dyDescent="0.25">
      <c r="A84" s="24">
        <v>82</v>
      </c>
      <c r="B84" s="22" t="s">
        <v>105</v>
      </c>
      <c r="C84" s="22" t="s">
        <v>6</v>
      </c>
      <c r="D84" s="29" t="s">
        <v>3</v>
      </c>
      <c r="E84" s="20">
        <v>43559</v>
      </c>
      <c r="F84" s="20"/>
      <c r="G84" s="20">
        <v>43587</v>
      </c>
      <c r="H84" s="19" t="s">
        <v>214</v>
      </c>
      <c r="I84" s="17">
        <v>100000000</v>
      </c>
      <c r="J84" s="18">
        <v>16756312.940900484</v>
      </c>
      <c r="K84" s="17">
        <v>96600000</v>
      </c>
      <c r="L84" s="15">
        <v>3400000</v>
      </c>
      <c r="M84" s="16"/>
      <c r="N84" s="16"/>
      <c r="O84" s="15"/>
      <c r="P84" s="15">
        <v>0</v>
      </c>
      <c r="Q84" s="14"/>
    </row>
    <row r="85" spans="1:17" s="2" customFormat="1" ht="15" customHeight="1" x14ac:dyDescent="0.25">
      <c r="A85" s="24">
        <v>83</v>
      </c>
      <c r="B85" s="22" t="s">
        <v>106</v>
      </c>
      <c r="C85" s="22" t="s">
        <v>6</v>
      </c>
      <c r="D85" s="29" t="s">
        <v>3</v>
      </c>
      <c r="E85" s="20">
        <v>43560</v>
      </c>
      <c r="F85" s="20"/>
      <c r="G85" s="20">
        <v>43587</v>
      </c>
      <c r="H85" s="19" t="s">
        <v>216</v>
      </c>
      <c r="I85" s="17">
        <v>10000000</v>
      </c>
      <c r="J85" s="18">
        <v>1675631.2940900484</v>
      </c>
      <c r="K85" s="17">
        <v>10000000</v>
      </c>
      <c r="L85" s="15">
        <v>0</v>
      </c>
      <c r="M85" s="16"/>
      <c r="N85" s="16"/>
      <c r="O85" s="15"/>
      <c r="P85" s="15">
        <v>0</v>
      </c>
      <c r="Q85" s="14"/>
    </row>
    <row r="86" spans="1:17" s="2" customFormat="1" ht="15" customHeight="1" x14ac:dyDescent="0.25">
      <c r="A86" s="24">
        <v>84</v>
      </c>
      <c r="B86" s="22" t="s">
        <v>107</v>
      </c>
      <c r="C86" s="22" t="s">
        <v>6</v>
      </c>
      <c r="D86" s="29" t="s">
        <v>3</v>
      </c>
      <c r="E86" s="20">
        <v>43566</v>
      </c>
      <c r="F86" s="20"/>
      <c r="G86" s="20">
        <v>43587</v>
      </c>
      <c r="H86" s="19" t="s">
        <v>215</v>
      </c>
      <c r="I86" s="17">
        <v>2500000000</v>
      </c>
      <c r="J86" s="18">
        <v>418907823.52251208</v>
      </c>
      <c r="K86" s="17">
        <v>2481805000</v>
      </c>
      <c r="L86" s="15">
        <v>18195000</v>
      </c>
      <c r="M86" s="14"/>
      <c r="N86" s="16"/>
      <c r="O86" s="15"/>
      <c r="P86" s="15">
        <v>0</v>
      </c>
      <c r="Q86" s="14"/>
    </row>
    <row r="87" spans="1:17" s="2" customFormat="1" ht="15" customHeight="1" x14ac:dyDescent="0.25">
      <c r="A87" s="24">
        <v>85</v>
      </c>
      <c r="B87" s="22" t="s">
        <v>108</v>
      </c>
      <c r="C87" s="22" t="s">
        <v>7</v>
      </c>
      <c r="D87" s="29" t="s">
        <v>3</v>
      </c>
      <c r="E87" s="20">
        <v>43567</v>
      </c>
      <c r="F87" s="20"/>
      <c r="G87" s="20">
        <v>43601</v>
      </c>
      <c r="H87" s="19" t="s">
        <v>198</v>
      </c>
      <c r="I87" s="17">
        <v>170000000</v>
      </c>
      <c r="J87" s="18">
        <v>28282895.503019616</v>
      </c>
      <c r="K87" s="17">
        <v>96500000</v>
      </c>
      <c r="L87" s="15">
        <v>73500000</v>
      </c>
      <c r="M87" s="16"/>
      <c r="N87" s="16"/>
      <c r="O87" s="15"/>
      <c r="P87" s="15">
        <v>0</v>
      </c>
      <c r="Q87" s="14"/>
    </row>
    <row r="88" spans="1:17" s="2" customFormat="1" ht="15" customHeight="1" x14ac:dyDescent="0.25">
      <c r="A88" s="24">
        <v>86</v>
      </c>
      <c r="B88" s="22" t="s">
        <v>109</v>
      </c>
      <c r="C88" s="22" t="s">
        <v>4</v>
      </c>
      <c r="D88" s="29" t="s">
        <v>3</v>
      </c>
      <c r="E88" s="20">
        <v>43567</v>
      </c>
      <c r="F88" s="20"/>
      <c r="G88" s="20">
        <v>43601</v>
      </c>
      <c r="H88" s="19" t="s">
        <v>198</v>
      </c>
      <c r="I88" s="17">
        <v>500000000</v>
      </c>
      <c r="J88" s="18">
        <v>83184986.773587108</v>
      </c>
      <c r="K88" s="17">
        <v>0</v>
      </c>
      <c r="L88" s="15">
        <v>500000000</v>
      </c>
      <c r="M88" s="16"/>
      <c r="N88" s="16"/>
      <c r="O88" s="15"/>
      <c r="P88" s="15">
        <v>0</v>
      </c>
      <c r="Q88" s="14"/>
    </row>
    <row r="89" spans="1:17" s="2" customFormat="1" ht="15" customHeight="1" x14ac:dyDescent="0.25">
      <c r="A89" s="24">
        <v>87</v>
      </c>
      <c r="B89" s="22" t="s">
        <v>79</v>
      </c>
      <c r="C89" s="22" t="s">
        <v>7</v>
      </c>
      <c r="D89" s="29" t="s">
        <v>3</v>
      </c>
      <c r="E89" s="20">
        <v>43574</v>
      </c>
      <c r="F89" s="20"/>
      <c r="G89" s="20">
        <v>43580</v>
      </c>
      <c r="H89" s="19" t="s">
        <v>215</v>
      </c>
      <c r="I89" s="17">
        <v>3000000000</v>
      </c>
      <c r="J89" s="18">
        <v>508190334.21984315</v>
      </c>
      <c r="K89" s="17">
        <v>0</v>
      </c>
      <c r="L89" s="15">
        <v>3000000000</v>
      </c>
      <c r="M89" s="16"/>
      <c r="N89" s="16"/>
      <c r="O89" s="15"/>
      <c r="P89" s="15">
        <v>0</v>
      </c>
      <c r="Q89" s="14"/>
    </row>
    <row r="90" spans="1:17" s="2" customFormat="1" ht="15" customHeight="1" x14ac:dyDescent="0.25">
      <c r="A90" s="24">
        <v>88</v>
      </c>
      <c r="B90" s="22" t="s">
        <v>110</v>
      </c>
      <c r="C90" s="22" t="s">
        <v>4</v>
      </c>
      <c r="D90" s="29" t="s">
        <v>3</v>
      </c>
      <c r="E90" s="20">
        <v>43574</v>
      </c>
      <c r="F90" s="20"/>
      <c r="G90" s="20">
        <v>43594</v>
      </c>
      <c r="H90" s="19" t="s">
        <v>215</v>
      </c>
      <c r="I90" s="17">
        <v>150000000</v>
      </c>
      <c r="J90" s="18">
        <v>24139817.824841481</v>
      </c>
      <c r="K90" s="17">
        <v>70000000</v>
      </c>
      <c r="L90" s="15">
        <v>80000000</v>
      </c>
      <c r="M90" s="16"/>
      <c r="N90" s="16"/>
      <c r="O90" s="15"/>
      <c r="P90" s="15">
        <v>0</v>
      </c>
      <c r="Q90" s="14"/>
    </row>
    <row r="91" spans="1:17" s="2" customFormat="1" ht="15" customHeight="1" x14ac:dyDescent="0.25">
      <c r="A91" s="24">
        <v>89</v>
      </c>
      <c r="B91" s="22" t="s">
        <v>45</v>
      </c>
      <c r="C91" s="22" t="s">
        <v>6</v>
      </c>
      <c r="D91" s="29" t="s">
        <v>3</v>
      </c>
      <c r="E91" s="20">
        <v>43577</v>
      </c>
      <c r="F91" s="20"/>
      <c r="G91" s="20">
        <v>43594</v>
      </c>
      <c r="H91" s="19" t="s">
        <v>203</v>
      </c>
      <c r="I91" s="17">
        <v>1350000000</v>
      </c>
      <c r="J91" s="18">
        <f>Table5402945[[#This Row],[Yurtiçi İhraç Limiti Nominal Tutar (TL)]]/6.2138</f>
        <v>217258360.42357334</v>
      </c>
      <c r="K91" s="15">
        <v>307000000</v>
      </c>
      <c r="L91" s="47">
        <f>Table5402945[[#This Row],[Yurtiçi İhraç Limiti Nominal Tutar (TL)]]-Table5402945[[#This Row],[Yurtiçi Satışı Gerçekleşen Nominal Tutar (TL)]]</f>
        <v>1043000000</v>
      </c>
      <c r="M91" s="16"/>
      <c r="N91" s="16"/>
      <c r="O91" s="15"/>
      <c r="P91" s="15"/>
      <c r="Q91" s="14"/>
    </row>
    <row r="92" spans="1:17" s="2" customFormat="1" ht="15" customHeight="1" x14ac:dyDescent="0.25">
      <c r="A92" s="24">
        <v>90</v>
      </c>
      <c r="B92" s="22" t="s">
        <v>111</v>
      </c>
      <c r="C92" s="22" t="s">
        <v>7</v>
      </c>
      <c r="D92" s="29" t="s">
        <v>3</v>
      </c>
      <c r="E92" s="20">
        <v>43577</v>
      </c>
      <c r="F92" s="20"/>
      <c r="G92" s="20">
        <v>43601</v>
      </c>
      <c r="H92" s="19" t="s">
        <v>201</v>
      </c>
      <c r="I92" s="44">
        <v>0</v>
      </c>
      <c r="J92" s="18">
        <v>0</v>
      </c>
      <c r="K92" s="17">
        <v>0</v>
      </c>
      <c r="L92" s="15">
        <v>0</v>
      </c>
      <c r="M92" s="17">
        <v>5000000000</v>
      </c>
      <c r="N92" s="16" t="s">
        <v>8</v>
      </c>
      <c r="O92" s="15">
        <v>275000000</v>
      </c>
      <c r="P92" s="15">
        <f>Table5402945[[#This Row],[YURTDIŞI İhraç Limiti Nominal Tutar]]-Table5402945[[#This Row],[YURTDIŞI Satışı Gerçekleşen Nominal Tutar]]</f>
        <v>4725000000</v>
      </c>
      <c r="Q92" s="14">
        <v>1683725000</v>
      </c>
    </row>
    <row r="93" spans="1:17" s="2" customFormat="1" ht="15" customHeight="1" x14ac:dyDescent="0.25">
      <c r="A93" s="24">
        <v>91</v>
      </c>
      <c r="B93" s="22" t="s">
        <v>72</v>
      </c>
      <c r="C93" s="22" t="s">
        <v>7</v>
      </c>
      <c r="D93" s="29" t="s">
        <v>3</v>
      </c>
      <c r="E93" s="20">
        <v>43577</v>
      </c>
      <c r="F93" s="20"/>
      <c r="G93" s="20">
        <v>43594</v>
      </c>
      <c r="H93" s="19" t="s">
        <v>203</v>
      </c>
      <c r="I93" s="17">
        <v>600000000</v>
      </c>
      <c r="J93" s="18">
        <f>Table5402945[[#This Row],[Yurtiçi İhraç Limiti Nominal Tutar (TL)]]/6.2138</f>
        <v>96559271.299365923</v>
      </c>
      <c r="K93" s="17">
        <v>600000000</v>
      </c>
      <c r="L93" s="15">
        <f>Table5402945[[#This Row],[Yurtiçi İhraç Limiti Nominal Tutar (TL)]]-Table5402945[[#This Row],[Yurtiçi Satışı Gerçekleşen Nominal Tutar (TL)]]</f>
        <v>0</v>
      </c>
      <c r="M93" s="16"/>
      <c r="N93" s="16"/>
      <c r="O93" s="15"/>
      <c r="P93" s="15"/>
      <c r="Q93" s="14"/>
    </row>
    <row r="94" spans="1:17" s="2" customFormat="1" ht="15" customHeight="1" x14ac:dyDescent="0.25">
      <c r="A94" s="24">
        <v>92</v>
      </c>
      <c r="B94" s="22" t="s">
        <v>112</v>
      </c>
      <c r="C94" s="22" t="s">
        <v>4</v>
      </c>
      <c r="D94" s="29" t="s">
        <v>3</v>
      </c>
      <c r="E94" s="20">
        <v>43579</v>
      </c>
      <c r="F94" s="20">
        <v>43598</v>
      </c>
      <c r="G94" s="20" t="s">
        <v>20</v>
      </c>
      <c r="H94" s="19"/>
      <c r="I94" s="17"/>
      <c r="J94" s="18"/>
      <c r="K94" s="17"/>
      <c r="L94" s="15">
        <f>Table5402945[[#This Row],[Yurtiçi İhraç Limiti Nominal Tutar (TL)]]-Table5402945[[#This Row],[Yurtiçi Satışı Gerçekleşen Nominal Tutar (TL)]]</f>
        <v>0</v>
      </c>
      <c r="M94" s="16"/>
      <c r="N94" s="16"/>
      <c r="O94" s="15"/>
      <c r="P94" s="15"/>
      <c r="Q94" s="14"/>
    </row>
    <row r="95" spans="1:17" s="2" customFormat="1" ht="15" customHeight="1" x14ac:dyDescent="0.25">
      <c r="A95" s="24">
        <v>93</v>
      </c>
      <c r="B95" s="22" t="s">
        <v>113</v>
      </c>
      <c r="C95" s="22" t="s">
        <v>6</v>
      </c>
      <c r="D95" s="29" t="s">
        <v>3</v>
      </c>
      <c r="E95" s="20">
        <v>43579</v>
      </c>
      <c r="F95" s="20"/>
      <c r="G95" s="20">
        <v>43601</v>
      </c>
      <c r="H95" s="19" t="s">
        <v>203</v>
      </c>
      <c r="I95" s="17">
        <v>875000000</v>
      </c>
      <c r="J95" s="18">
        <f>Table5402945[[#This Row],[Yurtiçi İhraç Limiti Nominal Tutar (TL)]]/6.0107</f>
        <v>145573726.85377744</v>
      </c>
      <c r="K95" s="17">
        <v>53100000</v>
      </c>
      <c r="L95" s="15">
        <f>Table5402945[[#This Row],[Yurtiçi İhraç Limiti Nominal Tutar (TL)]]-Table5402945[[#This Row],[Yurtiçi Satışı Gerçekleşen Nominal Tutar (TL)]]</f>
        <v>821900000</v>
      </c>
      <c r="M95" s="14"/>
      <c r="N95" s="16"/>
      <c r="O95" s="14"/>
      <c r="P95" s="15"/>
      <c r="Q95" s="14"/>
    </row>
    <row r="96" spans="1:17" s="2" customFormat="1" ht="15" customHeight="1" x14ac:dyDescent="0.25">
      <c r="A96" s="24">
        <v>94</v>
      </c>
      <c r="B96" s="22" t="s">
        <v>114</v>
      </c>
      <c r="C96" s="22" t="s">
        <v>6</v>
      </c>
      <c r="D96" s="29" t="s">
        <v>3</v>
      </c>
      <c r="E96" s="20">
        <v>43580</v>
      </c>
      <c r="F96" s="20"/>
      <c r="G96" s="20">
        <v>43608</v>
      </c>
      <c r="H96" s="19" t="s">
        <v>203</v>
      </c>
      <c r="I96" s="17">
        <v>100000000</v>
      </c>
      <c r="J96" s="18">
        <f>Table5402945[[#This Row],[Yurtiçi İhraç Limiti Nominal Tutar (TL)]]/6.1362</f>
        <v>16296730.875786318</v>
      </c>
      <c r="K96" s="17">
        <v>24561000</v>
      </c>
      <c r="L96" s="15">
        <f>Table5402945[[#This Row],[Yurtiçi İhraç Limiti Nominal Tutar (TL)]]-Table5402945[[#This Row],[Yurtiçi Satışı Gerçekleşen Nominal Tutar (TL)]]</f>
        <v>75439000</v>
      </c>
      <c r="M96" s="16"/>
      <c r="N96" s="16"/>
      <c r="O96" s="15"/>
      <c r="P96" s="15"/>
      <c r="Q96" s="14"/>
    </row>
    <row r="97" spans="1:17" s="2" customFormat="1" ht="15" customHeight="1" x14ac:dyDescent="0.25">
      <c r="A97" s="24">
        <v>95</v>
      </c>
      <c r="B97" s="22" t="s">
        <v>115</v>
      </c>
      <c r="C97" s="22" t="s">
        <v>6</v>
      </c>
      <c r="D97" s="29" t="s">
        <v>3</v>
      </c>
      <c r="E97" s="20">
        <v>43584</v>
      </c>
      <c r="F97" s="20"/>
      <c r="G97" s="20">
        <v>43601</v>
      </c>
      <c r="H97" s="25" t="s">
        <v>198</v>
      </c>
      <c r="I97" s="17">
        <v>50000000</v>
      </c>
      <c r="J97" s="18">
        <f>Table5402945[[#This Row],[Yurtiçi İhraç Limiti Nominal Tutar (TL)]]/6.0107</f>
        <v>8318498.6773587102</v>
      </c>
      <c r="K97" s="17">
        <v>0</v>
      </c>
      <c r="L97" s="15">
        <f>Table5402945[[#This Row],[Yurtiçi İhraç Limiti Nominal Tutar (TL)]]-Table5402945[[#This Row],[Yurtiçi Satışı Gerçekleşen Nominal Tutar (TL)]]</f>
        <v>50000000</v>
      </c>
      <c r="M97" s="16"/>
      <c r="N97" s="16"/>
      <c r="O97" s="15"/>
      <c r="P97" s="15"/>
      <c r="Q97" s="14"/>
    </row>
    <row r="98" spans="1:17" s="2" customFormat="1" ht="15" customHeight="1" x14ac:dyDescent="0.25">
      <c r="A98" s="24">
        <v>96</v>
      </c>
      <c r="B98" s="22" t="s">
        <v>78</v>
      </c>
      <c r="C98" s="22" t="s">
        <v>7</v>
      </c>
      <c r="D98" s="29" t="s">
        <v>3</v>
      </c>
      <c r="E98" s="20">
        <v>43585</v>
      </c>
      <c r="F98" s="20"/>
      <c r="G98" s="20">
        <v>43608</v>
      </c>
      <c r="H98" s="19" t="s">
        <v>198</v>
      </c>
      <c r="I98" s="17">
        <v>2000000000</v>
      </c>
      <c r="J98" s="18">
        <f>Table5402945[[#This Row],[Yurtiçi İhraç Limiti Nominal Tutar (TL)]]/6.1362</f>
        <v>325934617.51572639</v>
      </c>
      <c r="K98" s="17">
        <v>1675439000</v>
      </c>
      <c r="L98" s="15">
        <f>Table5402945[[#This Row],[Yurtiçi İhraç Limiti Nominal Tutar (TL)]]-Table5402945[[#This Row],[Yurtiçi Satışı Gerçekleşen Nominal Tutar (TL)]]</f>
        <v>324561000</v>
      </c>
      <c r="M98" s="16"/>
      <c r="N98" s="16"/>
      <c r="O98" s="15"/>
      <c r="P98" s="15"/>
      <c r="Q98" s="14"/>
    </row>
    <row r="99" spans="1:17" s="2" customFormat="1" ht="15" customHeight="1" x14ac:dyDescent="0.25">
      <c r="A99" s="24">
        <v>97</v>
      </c>
      <c r="B99" s="22" t="s">
        <v>116</v>
      </c>
      <c r="C99" s="22" t="s">
        <v>6</v>
      </c>
      <c r="D99" s="29" t="s">
        <v>3</v>
      </c>
      <c r="E99" s="20">
        <v>43585</v>
      </c>
      <c r="F99" s="20"/>
      <c r="G99" s="20">
        <v>43608</v>
      </c>
      <c r="H99" s="19" t="s">
        <v>223</v>
      </c>
      <c r="I99" s="17">
        <v>300000000</v>
      </c>
      <c r="J99" s="18">
        <f>Table5402945[[#This Row],[Yurtiçi İhraç Limiti Nominal Tutar (TL)]]/6.1362</f>
        <v>48890192.627358958</v>
      </c>
      <c r="K99" s="17">
        <v>136000000</v>
      </c>
      <c r="L99" s="15">
        <f>Table5402945[[#This Row],[Yurtiçi İhraç Limiti Nominal Tutar (TL)]]-Table5402945[[#This Row],[Yurtiçi Satışı Gerçekleşen Nominal Tutar (TL)]]</f>
        <v>164000000</v>
      </c>
      <c r="M99" s="16"/>
      <c r="N99" s="16"/>
      <c r="O99" s="15"/>
      <c r="P99" s="15"/>
      <c r="Q99" s="14"/>
    </row>
    <row r="100" spans="1:17" s="2" customFormat="1" ht="15" customHeight="1" x14ac:dyDescent="0.25">
      <c r="A100" s="24">
        <v>98</v>
      </c>
      <c r="B100" s="22" t="s">
        <v>117</v>
      </c>
      <c r="C100" s="22" t="s">
        <v>4</v>
      </c>
      <c r="D100" s="29" t="s">
        <v>3</v>
      </c>
      <c r="E100" s="20">
        <v>43585</v>
      </c>
      <c r="F100" s="20"/>
      <c r="G100" s="20">
        <v>43608</v>
      </c>
      <c r="H100" s="19" t="s">
        <v>198</v>
      </c>
      <c r="I100" s="17">
        <v>60000000</v>
      </c>
      <c r="J100" s="18">
        <f>Table5402945[[#This Row],[Yurtiçi İhraç Limiti Nominal Tutar (TL)]]/6.1362</f>
        <v>9778038.5254717916</v>
      </c>
      <c r="K100" s="17">
        <v>0</v>
      </c>
      <c r="L100" s="15">
        <f>Table5402945[[#This Row],[Yurtiçi İhraç Limiti Nominal Tutar (TL)]]-Table5402945[[#This Row],[Yurtiçi Satışı Gerçekleşen Nominal Tutar (TL)]]</f>
        <v>60000000</v>
      </c>
      <c r="M100" s="14"/>
      <c r="N100" s="16"/>
      <c r="O100" s="15"/>
      <c r="P100" s="15"/>
      <c r="Q100" s="14"/>
    </row>
    <row r="101" spans="1:17" s="2" customFormat="1" ht="30" x14ac:dyDescent="0.25">
      <c r="A101" s="24">
        <v>99</v>
      </c>
      <c r="B101" s="22" t="s">
        <v>118</v>
      </c>
      <c r="C101" s="22" t="s">
        <v>4</v>
      </c>
      <c r="D101" s="29" t="s">
        <v>3</v>
      </c>
      <c r="E101" s="46" t="s">
        <v>222</v>
      </c>
      <c r="F101" s="20">
        <v>43607</v>
      </c>
      <c r="G101" s="20"/>
      <c r="H101" s="19"/>
      <c r="I101" s="17"/>
      <c r="J101" s="18"/>
      <c r="K101" s="17">
        <v>0</v>
      </c>
      <c r="L101" s="15">
        <f>Table5402945[[#This Row],[Yurtiçi İhraç Limiti Nominal Tutar (TL)]]-Table5402945[[#This Row],[Yurtiçi Satışı Gerçekleşen Nominal Tutar (TL)]]</f>
        <v>0</v>
      </c>
      <c r="M101" s="16"/>
      <c r="N101" s="16"/>
      <c r="O101" s="15"/>
      <c r="P101" s="15"/>
      <c r="Q101" s="14"/>
    </row>
    <row r="102" spans="1:17" s="2" customFormat="1" ht="15" customHeight="1" x14ac:dyDescent="0.25">
      <c r="A102" s="24">
        <v>100</v>
      </c>
      <c r="B102" s="22" t="s">
        <v>102</v>
      </c>
      <c r="C102" s="22" t="s">
        <v>7</v>
      </c>
      <c r="D102" s="29" t="s">
        <v>3</v>
      </c>
      <c r="E102" s="20">
        <v>43588</v>
      </c>
      <c r="F102" s="20"/>
      <c r="G102" s="20">
        <v>43608</v>
      </c>
      <c r="H102" s="19" t="s">
        <v>224</v>
      </c>
      <c r="I102" s="17">
        <v>15000000000</v>
      </c>
      <c r="J102" s="18">
        <f>Table5402945[[#This Row],[Yurtiçi İhraç Limiti Nominal Tutar (TL)]]/6.1362</f>
        <v>2444509631.3679476</v>
      </c>
      <c r="K102" s="17">
        <v>8549169462</v>
      </c>
      <c r="L102" s="15">
        <f>Table5402945[[#This Row],[Yurtiçi İhraç Limiti Nominal Tutar (TL)]]-Table5402945[[#This Row],[Yurtiçi Satışı Gerçekleşen Nominal Tutar (TL)]]</f>
        <v>6450830538</v>
      </c>
      <c r="M102" s="16"/>
      <c r="N102" s="16"/>
      <c r="O102" s="15"/>
      <c r="P102" s="15"/>
      <c r="Q102" s="14"/>
    </row>
    <row r="103" spans="1:17" s="2" customFormat="1" ht="15" customHeight="1" x14ac:dyDescent="0.25">
      <c r="A103" s="24">
        <v>101</v>
      </c>
      <c r="B103" s="22" t="s">
        <v>104</v>
      </c>
      <c r="C103" s="22" t="s">
        <v>6</v>
      </c>
      <c r="D103" s="29" t="s">
        <v>3</v>
      </c>
      <c r="E103" s="20">
        <v>43588</v>
      </c>
      <c r="F103" s="20"/>
      <c r="G103" s="20">
        <v>43608</v>
      </c>
      <c r="H103" s="19" t="s">
        <v>198</v>
      </c>
      <c r="I103" s="17">
        <v>200000000</v>
      </c>
      <c r="J103" s="18">
        <f>Table5402945[[#This Row],[Yurtiçi İhraç Limiti Nominal Tutar (TL)]]/6.1362</f>
        <v>32593461.751572635</v>
      </c>
      <c r="K103" s="17">
        <v>185500000</v>
      </c>
      <c r="L103" s="15">
        <f>Table5402945[[#This Row],[Yurtiçi İhraç Limiti Nominal Tutar (TL)]]-Table5402945[[#This Row],[Yurtiçi Satışı Gerçekleşen Nominal Tutar (TL)]]</f>
        <v>14500000</v>
      </c>
      <c r="M103" s="16"/>
      <c r="N103" s="16"/>
      <c r="O103" s="15"/>
      <c r="P103" s="15"/>
      <c r="Q103" s="14"/>
    </row>
    <row r="104" spans="1:17" s="2" customFormat="1" ht="15" customHeight="1" x14ac:dyDescent="0.25">
      <c r="A104" s="24">
        <v>102</v>
      </c>
      <c r="B104" s="22" t="s">
        <v>67</v>
      </c>
      <c r="C104" s="22" t="s">
        <v>6</v>
      </c>
      <c r="D104" s="29" t="s">
        <v>3</v>
      </c>
      <c r="E104" s="20">
        <v>43592</v>
      </c>
      <c r="F104" s="20">
        <v>43636</v>
      </c>
      <c r="G104" s="20"/>
      <c r="H104" s="19"/>
      <c r="I104" s="17"/>
      <c r="J104" s="18"/>
      <c r="K104" s="17"/>
      <c r="L104" s="15"/>
      <c r="M104" s="16"/>
      <c r="N104" s="16"/>
      <c r="O104" s="15"/>
      <c r="P104" s="15"/>
      <c r="Q104" s="14"/>
    </row>
    <row r="105" spans="1:17" s="2" customFormat="1" ht="15" customHeight="1" x14ac:dyDescent="0.25">
      <c r="A105" s="24">
        <v>103</v>
      </c>
      <c r="B105" s="22" t="s">
        <v>119</v>
      </c>
      <c r="C105" s="22" t="s">
        <v>6</v>
      </c>
      <c r="D105" s="29" t="s">
        <v>3</v>
      </c>
      <c r="E105" s="20">
        <v>43592</v>
      </c>
      <c r="F105" s="20"/>
      <c r="G105" s="20">
        <v>43608</v>
      </c>
      <c r="H105" s="19" t="s">
        <v>198</v>
      </c>
      <c r="I105" s="17">
        <v>590000000</v>
      </c>
      <c r="J105" s="18">
        <f>Table5402945[[#This Row],[Yurtiçi İhraç Limiti Nominal Tutar (TL)]]/6.1362</f>
        <v>96150712.167139277</v>
      </c>
      <c r="K105" s="17">
        <v>298306223</v>
      </c>
      <c r="L105" s="15">
        <f>Table5402945[[#This Row],[Yurtiçi İhraç Limiti Nominal Tutar (TL)]]-Table5402945[[#This Row],[Yurtiçi Satışı Gerçekleşen Nominal Tutar (TL)]]</f>
        <v>291693777</v>
      </c>
      <c r="M105" s="16"/>
      <c r="N105" s="16"/>
      <c r="O105" s="15"/>
      <c r="P105" s="15"/>
      <c r="Q105" s="14"/>
    </row>
    <row r="106" spans="1:17" s="2" customFormat="1" ht="15" customHeight="1" x14ac:dyDescent="0.25">
      <c r="A106" s="24">
        <v>104</v>
      </c>
      <c r="B106" s="22" t="s">
        <v>120</v>
      </c>
      <c r="C106" s="22" t="s">
        <v>6</v>
      </c>
      <c r="D106" s="29" t="s">
        <v>3</v>
      </c>
      <c r="E106" s="20">
        <v>43594</v>
      </c>
      <c r="F106" s="20"/>
      <c r="G106" s="20">
        <v>43657</v>
      </c>
      <c r="H106" s="19" t="s">
        <v>198</v>
      </c>
      <c r="I106" s="17">
        <v>120000000</v>
      </c>
      <c r="J106" s="18">
        <f>Table5402945[[#This Row],[Yurtiçi İhraç Limiti Nominal Tutar (TL)]]/5.6767</f>
        <v>21139042.049077809</v>
      </c>
      <c r="K106" s="17">
        <v>88000000</v>
      </c>
      <c r="L106" s="15">
        <f>Table5402945[[#This Row],[Yurtiçi İhraç Limiti Nominal Tutar (TL)]]-Table5402945[[#This Row],[Yurtiçi Satışı Gerçekleşen Nominal Tutar (TL)]]</f>
        <v>32000000</v>
      </c>
      <c r="M106" s="16"/>
      <c r="N106" s="16"/>
      <c r="O106" s="15"/>
      <c r="P106" s="15"/>
      <c r="Q106" s="14"/>
    </row>
    <row r="107" spans="1:17" s="2" customFormat="1" ht="15" customHeight="1" x14ac:dyDescent="0.25">
      <c r="A107" s="24">
        <v>105</v>
      </c>
      <c r="B107" s="22" t="s">
        <v>65</v>
      </c>
      <c r="C107" s="22" t="s">
        <v>6</v>
      </c>
      <c r="D107" s="29" t="s">
        <v>3</v>
      </c>
      <c r="E107" s="20">
        <v>43599</v>
      </c>
      <c r="F107" s="20"/>
      <c r="G107" s="20">
        <v>43608</v>
      </c>
      <c r="H107" s="25" t="s">
        <v>198</v>
      </c>
      <c r="I107" s="17">
        <v>413000000</v>
      </c>
      <c r="J107" s="18">
        <f>Table5402945[[#This Row],[Yurtiçi İhraç Limiti Nominal Tutar (TL)]]/6.1362</f>
        <v>67305498.516997501</v>
      </c>
      <c r="K107" s="17">
        <v>413000000</v>
      </c>
      <c r="L107" s="15">
        <f>Table5402945[[#This Row],[Yurtiçi İhraç Limiti Nominal Tutar (TL)]]-Table5402945[[#This Row],[Yurtiçi Satışı Gerçekleşen Nominal Tutar (TL)]]</f>
        <v>0</v>
      </c>
      <c r="M107" s="16"/>
      <c r="N107" s="16"/>
      <c r="O107" s="15"/>
      <c r="P107" s="15"/>
      <c r="Q107" s="14"/>
    </row>
    <row r="108" spans="1:17" s="2" customFormat="1" ht="15" customHeight="1" x14ac:dyDescent="0.25">
      <c r="A108" s="24">
        <v>106</v>
      </c>
      <c r="B108" s="22" t="s">
        <v>121</v>
      </c>
      <c r="C108" s="22" t="s">
        <v>6</v>
      </c>
      <c r="D108" s="29" t="s">
        <v>3</v>
      </c>
      <c r="E108" s="20">
        <v>43601</v>
      </c>
      <c r="F108" s="20"/>
      <c r="G108" s="20">
        <v>43629</v>
      </c>
      <c r="H108" s="19" t="s">
        <v>198</v>
      </c>
      <c r="I108" s="17">
        <v>165000000</v>
      </c>
      <c r="J108" s="18">
        <f>Table5402945[[#This Row],[Yurtiçi İhraç Limiti Nominal Tutar (TL)]]/5.8369</f>
        <v>28268430.159845125</v>
      </c>
      <c r="K108" s="17">
        <v>94734300</v>
      </c>
      <c r="L108" s="15">
        <f>Table5402945[[#This Row],[Yurtiçi İhraç Limiti Nominal Tutar (TL)]]-Table5402945[[#This Row],[Yurtiçi Satışı Gerçekleşen Nominal Tutar (TL)]]</f>
        <v>70265700</v>
      </c>
      <c r="M108" s="16"/>
      <c r="N108" s="16"/>
      <c r="O108" s="15"/>
      <c r="P108" s="15"/>
      <c r="Q108" s="14"/>
    </row>
    <row r="109" spans="1:17" s="2" customFormat="1" ht="15" customHeight="1" x14ac:dyDescent="0.25">
      <c r="A109" s="24">
        <v>107</v>
      </c>
      <c r="B109" s="22" t="s">
        <v>53</v>
      </c>
      <c r="C109" s="22" t="s">
        <v>6</v>
      </c>
      <c r="D109" s="29" t="s">
        <v>3</v>
      </c>
      <c r="E109" s="20">
        <v>43602</v>
      </c>
      <c r="F109" s="20"/>
      <c r="G109" s="20">
        <v>43629</v>
      </c>
      <c r="H109" s="19" t="s">
        <v>198</v>
      </c>
      <c r="I109" s="17">
        <v>179800000</v>
      </c>
      <c r="J109" s="18">
        <f>Table5402945[[#This Row],[Yurtiçi İhraç Limiti Nominal Tutar (TL)]]/5.8369</f>
        <v>30804022.683273654</v>
      </c>
      <c r="K109" s="17">
        <v>134150000</v>
      </c>
      <c r="L109" s="15">
        <f>Table5402945[[#This Row],[Yurtiçi İhraç Limiti Nominal Tutar (TL)]]-Table5402945[[#This Row],[Yurtiçi Satışı Gerçekleşen Nominal Tutar (TL)]]</f>
        <v>45650000</v>
      </c>
      <c r="M109" s="16"/>
      <c r="N109" s="16"/>
      <c r="O109" s="15"/>
      <c r="P109" s="15"/>
      <c r="Q109" s="14"/>
    </row>
    <row r="110" spans="1:17" s="2" customFormat="1" ht="15" customHeight="1" x14ac:dyDescent="0.25">
      <c r="A110" s="24">
        <v>108</v>
      </c>
      <c r="B110" s="22" t="s">
        <v>80</v>
      </c>
      <c r="C110" s="22" t="s">
        <v>6</v>
      </c>
      <c r="D110" s="29" t="s">
        <v>3</v>
      </c>
      <c r="E110" s="20">
        <v>43606</v>
      </c>
      <c r="F110" s="20"/>
      <c r="G110" s="20">
        <v>43629</v>
      </c>
      <c r="H110" s="19" t="s">
        <v>198</v>
      </c>
      <c r="I110" s="17">
        <v>455000000</v>
      </c>
      <c r="J110" s="18">
        <f>Table5402945[[#This Row],[Yurtiçi İhraç Limiti Nominal Tutar (TL)]]/5.8369</f>
        <v>77952337.713512316</v>
      </c>
      <c r="K110" s="17">
        <v>50000000</v>
      </c>
      <c r="L110" s="15">
        <f>Table5402945[[#This Row],[Yurtiçi İhraç Limiti Nominal Tutar (TL)]]-Table5402945[[#This Row],[Yurtiçi Satışı Gerçekleşen Nominal Tutar (TL)]]</f>
        <v>405000000</v>
      </c>
      <c r="M110" s="16"/>
      <c r="N110" s="16"/>
      <c r="O110" s="15"/>
      <c r="P110" s="15"/>
      <c r="Q110" s="14"/>
    </row>
    <row r="111" spans="1:17" s="2" customFormat="1" ht="15" customHeight="1" x14ac:dyDescent="0.25">
      <c r="A111" s="24">
        <v>109</v>
      </c>
      <c r="B111" s="22" t="s">
        <v>122</v>
      </c>
      <c r="C111" s="22" t="s">
        <v>6</v>
      </c>
      <c r="D111" s="29" t="s">
        <v>3</v>
      </c>
      <c r="E111" s="20">
        <v>43606</v>
      </c>
      <c r="F111" s="20"/>
      <c r="G111" s="20">
        <v>43643</v>
      </c>
      <c r="H111" s="19" t="s">
        <v>198</v>
      </c>
      <c r="I111" s="17">
        <v>250000000</v>
      </c>
      <c r="J111" s="18">
        <f>Table5402945[[#This Row],[Yurtiçi İhraç Limiti Nominal Tutar (TL)]]/5.7769</f>
        <v>43275805.362737797</v>
      </c>
      <c r="K111" s="17">
        <v>145000000</v>
      </c>
      <c r="L111" s="15">
        <f>Table5402945[[#This Row],[Yurtiçi İhraç Limiti Nominal Tutar (TL)]]-Table5402945[[#This Row],[Yurtiçi Satışı Gerçekleşen Nominal Tutar (TL)]]</f>
        <v>105000000</v>
      </c>
      <c r="M111" s="16"/>
      <c r="N111" s="16"/>
      <c r="O111" s="15"/>
      <c r="P111" s="15"/>
      <c r="Q111" s="14"/>
    </row>
    <row r="112" spans="1:17" s="2" customFormat="1" ht="15" customHeight="1" x14ac:dyDescent="0.25">
      <c r="A112" s="24">
        <v>110</v>
      </c>
      <c r="B112" s="22" t="s">
        <v>86</v>
      </c>
      <c r="C112" s="22" t="s">
        <v>6</v>
      </c>
      <c r="D112" s="29" t="s">
        <v>3</v>
      </c>
      <c r="E112" s="20">
        <v>43607</v>
      </c>
      <c r="F112" s="20"/>
      <c r="G112" s="20">
        <v>43636</v>
      </c>
      <c r="H112" s="19" t="s">
        <v>203</v>
      </c>
      <c r="I112" s="17">
        <v>266100000</v>
      </c>
      <c r="J112" s="18">
        <f>Table5402945[[#This Row],[Yurtiçi İhraç Limiti Nominal Tutar (TL)]]/5.7414</f>
        <v>46347580.729438819</v>
      </c>
      <c r="K112" s="17">
        <v>204540300</v>
      </c>
      <c r="L112" s="15">
        <f>Table5402945[[#This Row],[Yurtiçi İhraç Limiti Nominal Tutar (TL)]]-Table5402945[[#This Row],[Yurtiçi Satışı Gerçekleşen Nominal Tutar (TL)]]</f>
        <v>61559700</v>
      </c>
      <c r="M112" s="16"/>
      <c r="N112" s="16"/>
      <c r="O112" s="15"/>
      <c r="P112" s="15"/>
      <c r="Q112" s="14"/>
    </row>
    <row r="113" spans="1:17" s="2" customFormat="1" ht="15" customHeight="1" x14ac:dyDescent="0.25">
      <c r="A113" s="24">
        <v>111</v>
      </c>
      <c r="B113" s="22" t="s">
        <v>123</v>
      </c>
      <c r="C113" s="22" t="s">
        <v>7</v>
      </c>
      <c r="D113" s="29" t="s">
        <v>3</v>
      </c>
      <c r="E113" s="20">
        <v>43607</v>
      </c>
      <c r="F113" s="20"/>
      <c r="G113" s="20">
        <v>43671</v>
      </c>
      <c r="H113" s="19" t="s">
        <v>203</v>
      </c>
      <c r="I113" s="17">
        <v>600000000</v>
      </c>
      <c r="J113" s="18">
        <f>Table5402945[[#This Row],[Yurtiçi İhraç Limiti Nominal Tutar (TL)]]/5.7093</f>
        <v>105091692.50170775</v>
      </c>
      <c r="K113" s="17">
        <v>409000000</v>
      </c>
      <c r="L113" s="15">
        <f>Table5402945[[#This Row],[Yurtiçi İhraç Limiti Nominal Tutar (TL)]]-Table5402945[[#This Row],[Yurtiçi Satışı Gerçekleşen Nominal Tutar (TL)]]</f>
        <v>191000000</v>
      </c>
      <c r="M113" s="16"/>
      <c r="N113" s="16"/>
      <c r="O113" s="15"/>
      <c r="P113" s="15"/>
      <c r="Q113" s="14"/>
    </row>
    <row r="114" spans="1:17" s="2" customFormat="1" ht="15" customHeight="1" x14ac:dyDescent="0.25">
      <c r="A114" s="24">
        <v>112</v>
      </c>
      <c r="B114" s="22" t="s">
        <v>124</v>
      </c>
      <c r="C114" s="22" t="s">
        <v>7</v>
      </c>
      <c r="D114" s="29" t="s">
        <v>3</v>
      </c>
      <c r="E114" s="20">
        <v>43613</v>
      </c>
      <c r="F114" s="20"/>
      <c r="G114" s="20">
        <v>43650</v>
      </c>
      <c r="H114" s="19" t="s">
        <v>198</v>
      </c>
      <c r="I114" s="17">
        <v>3000000000</v>
      </c>
      <c r="J114" s="18">
        <f>Table5402945[[#This Row],[Yurtiçi İhraç Limiti Nominal Tutar (TL)]]/5.6035</f>
        <v>535379673.41839916</v>
      </c>
      <c r="K114" s="17">
        <v>0</v>
      </c>
      <c r="L114" s="15">
        <f>Table5402945[[#This Row],[Yurtiçi İhraç Limiti Nominal Tutar (TL)]]-Table5402945[[#This Row],[Yurtiçi Satışı Gerçekleşen Nominal Tutar (TL)]]</f>
        <v>3000000000</v>
      </c>
      <c r="M114" s="16"/>
      <c r="N114" s="16"/>
      <c r="O114" s="15"/>
      <c r="P114" s="15"/>
      <c r="Q114" s="14"/>
    </row>
    <row r="115" spans="1:17" s="2" customFormat="1" ht="15" customHeight="1" x14ac:dyDescent="0.25">
      <c r="A115" s="24">
        <v>113</v>
      </c>
      <c r="B115" s="22" t="s">
        <v>125</v>
      </c>
      <c r="C115" s="22" t="s">
        <v>4</v>
      </c>
      <c r="D115" s="29" t="s">
        <v>3</v>
      </c>
      <c r="E115" s="20">
        <v>43613</v>
      </c>
      <c r="F115" s="20"/>
      <c r="G115" s="20">
        <v>43643</v>
      </c>
      <c r="H115" s="19" t="s">
        <v>198</v>
      </c>
      <c r="I115" s="17">
        <v>50000000</v>
      </c>
      <c r="J115" s="18">
        <f>Table5402945[[#This Row],[Yurtiçi İhraç Limiti Nominal Tutar (TL)]]/5.7769</f>
        <v>8655161.0725475587</v>
      </c>
      <c r="K115" s="17">
        <v>30000000</v>
      </c>
      <c r="L115" s="15">
        <f>Table5402945[[#This Row],[Yurtiçi İhraç Limiti Nominal Tutar (TL)]]-Table5402945[[#This Row],[Yurtiçi Satışı Gerçekleşen Nominal Tutar (TL)]]</f>
        <v>20000000</v>
      </c>
      <c r="M115" s="16"/>
      <c r="N115" s="16"/>
      <c r="O115" s="15"/>
      <c r="P115" s="15"/>
      <c r="Q115" s="14"/>
    </row>
    <row r="116" spans="1:17" s="2" customFormat="1" ht="15" customHeight="1" x14ac:dyDescent="0.25">
      <c r="A116" s="24">
        <v>114</v>
      </c>
      <c r="B116" s="22" t="s">
        <v>126</v>
      </c>
      <c r="C116" s="22" t="s">
        <v>6</v>
      </c>
      <c r="D116" s="29" t="s">
        <v>3</v>
      </c>
      <c r="E116" s="20">
        <v>43613</v>
      </c>
      <c r="F116" s="20"/>
      <c r="G116" s="20">
        <v>43643</v>
      </c>
      <c r="H116" s="19" t="s">
        <v>198</v>
      </c>
      <c r="I116" s="17">
        <v>604955000</v>
      </c>
      <c r="J116" s="18">
        <f>Table5402945[[#This Row],[Yurtiçi İhraç Limiti Nominal Tutar (TL)]]/5.7769</f>
        <v>104719659.33286017</v>
      </c>
      <c r="K116" s="17">
        <v>603000000</v>
      </c>
      <c r="L116" s="15">
        <f>Table5402945[[#This Row],[Yurtiçi İhraç Limiti Nominal Tutar (TL)]]-Table5402945[[#This Row],[Yurtiçi Satışı Gerçekleşen Nominal Tutar (TL)]]</f>
        <v>1955000</v>
      </c>
      <c r="M116" s="16"/>
      <c r="N116" s="16"/>
      <c r="O116" s="15"/>
      <c r="P116" s="15"/>
      <c r="Q116" s="14"/>
    </row>
    <row r="117" spans="1:17" s="2" customFormat="1" ht="15" customHeight="1" x14ac:dyDescent="0.25">
      <c r="A117" s="24">
        <v>115</v>
      </c>
      <c r="B117" s="22" t="s">
        <v>69</v>
      </c>
      <c r="C117" s="22" t="s">
        <v>6</v>
      </c>
      <c r="D117" s="29" t="s">
        <v>3</v>
      </c>
      <c r="E117" s="20">
        <v>43614</v>
      </c>
      <c r="F117" s="20"/>
      <c r="G117" s="20">
        <v>43643</v>
      </c>
      <c r="H117" s="19" t="s">
        <v>203</v>
      </c>
      <c r="I117" s="17">
        <v>764300000</v>
      </c>
      <c r="J117" s="18">
        <f>Table5402945[[#This Row],[Yurtiçi İhraç Limiti Nominal Tutar (TL)]]/5.7769</f>
        <v>132302792.15496199</v>
      </c>
      <c r="K117" s="17">
        <v>291000000</v>
      </c>
      <c r="L117" s="15">
        <f>Table5402945[[#This Row],[Yurtiçi İhraç Limiti Nominal Tutar (TL)]]-Table5402945[[#This Row],[Yurtiçi Satışı Gerçekleşen Nominal Tutar (TL)]]</f>
        <v>473300000</v>
      </c>
      <c r="M117" s="16"/>
      <c r="N117" s="16"/>
      <c r="O117" s="15"/>
      <c r="P117" s="15"/>
      <c r="Q117" s="14"/>
    </row>
    <row r="118" spans="1:17" s="2" customFormat="1" ht="15" customHeight="1" x14ac:dyDescent="0.25">
      <c r="A118" s="24">
        <v>116</v>
      </c>
      <c r="B118" s="22" t="s">
        <v>127</v>
      </c>
      <c r="C118" s="22" t="s">
        <v>7</v>
      </c>
      <c r="D118" s="29" t="s">
        <v>3</v>
      </c>
      <c r="E118" s="20">
        <v>43615</v>
      </c>
      <c r="F118" s="20"/>
      <c r="G118" s="20">
        <v>43713</v>
      </c>
      <c r="H118" s="19" t="s">
        <v>198</v>
      </c>
      <c r="I118" s="17">
        <v>750000000</v>
      </c>
      <c r="J118" s="18">
        <f>Table5402945[[#This Row],[Yurtiçi İhraç Limiti Nominal Tutar (TL)]]/5.6848</f>
        <v>131930762.7357163</v>
      </c>
      <c r="K118" s="17">
        <v>0</v>
      </c>
      <c r="L118" s="15">
        <f>Table5402945[[#This Row],[Yurtiçi İhraç Limiti Nominal Tutar (TL)]]-Table5402945[[#This Row],[Yurtiçi Satışı Gerçekleşen Nominal Tutar (TL)]]</f>
        <v>750000000</v>
      </c>
      <c r="M118" s="14"/>
      <c r="N118" s="16"/>
      <c r="O118" s="14"/>
      <c r="P118" s="15"/>
      <c r="Q118" s="14"/>
    </row>
    <row r="119" spans="1:17" s="2" customFormat="1" ht="15" customHeight="1" x14ac:dyDescent="0.25">
      <c r="A119" s="24">
        <v>117</v>
      </c>
      <c r="B119" s="22" t="s">
        <v>37</v>
      </c>
      <c r="C119" s="22" t="s">
        <v>6</v>
      </c>
      <c r="D119" s="29" t="s">
        <v>3</v>
      </c>
      <c r="E119" s="20">
        <v>43626</v>
      </c>
      <c r="F119" s="20"/>
      <c r="G119" s="20">
        <v>43636</v>
      </c>
      <c r="H119" s="19" t="s">
        <v>203</v>
      </c>
      <c r="I119" s="17">
        <v>2100000000</v>
      </c>
      <c r="J119" s="18">
        <f>Table5402945[[#This Row],[Yurtiçi İhraç Limiti Nominal Tutar (TL)]]/5.7414</f>
        <v>365764447.69568402</v>
      </c>
      <c r="K119" s="53">
        <v>2089525000</v>
      </c>
      <c r="L119" s="15">
        <f>Table5402945[[#This Row],[Yurtiçi İhraç Limiti Nominal Tutar (TL)]]-Table5402945[[#This Row],[Yurtiçi Satışı Gerçekleşen Nominal Tutar (TL)]]</f>
        <v>10475000</v>
      </c>
      <c r="M119" s="16"/>
      <c r="N119" s="16"/>
      <c r="O119" s="15"/>
      <c r="P119" s="15"/>
      <c r="Q119" s="14"/>
    </row>
    <row r="120" spans="1:17" s="2" customFormat="1" ht="15" customHeight="1" x14ac:dyDescent="0.25">
      <c r="A120" s="24">
        <v>118</v>
      </c>
      <c r="B120" s="22" t="s">
        <v>128</v>
      </c>
      <c r="C120" s="22" t="s">
        <v>6</v>
      </c>
      <c r="D120" s="29" t="s">
        <v>3</v>
      </c>
      <c r="E120" s="20">
        <v>43626</v>
      </c>
      <c r="F120" s="20"/>
      <c r="G120" s="20">
        <v>43643</v>
      </c>
      <c r="H120" s="19" t="s">
        <v>198</v>
      </c>
      <c r="I120" s="17">
        <v>10000000</v>
      </c>
      <c r="J120" s="18">
        <f>Table5402945[[#This Row],[Yurtiçi İhraç Limiti Nominal Tutar (TL)]]/5.7769</f>
        <v>1731032.2145095118</v>
      </c>
      <c r="K120" s="17">
        <v>10000000</v>
      </c>
      <c r="L120" s="15">
        <f>Table5402945[[#This Row],[Yurtiçi İhraç Limiti Nominal Tutar (TL)]]-Table5402945[[#This Row],[Yurtiçi Satışı Gerçekleşen Nominal Tutar (TL)]]</f>
        <v>0</v>
      </c>
      <c r="M120" s="16"/>
      <c r="N120" s="16"/>
      <c r="O120" s="15"/>
      <c r="P120" s="15"/>
      <c r="Q120" s="14"/>
    </row>
    <row r="121" spans="1:17" s="2" customFormat="1" ht="15" customHeight="1" x14ac:dyDescent="0.25">
      <c r="A121" s="24">
        <v>119</v>
      </c>
      <c r="B121" s="22" t="s">
        <v>129</v>
      </c>
      <c r="C121" s="22" t="s">
        <v>6</v>
      </c>
      <c r="D121" s="29" t="s">
        <v>3</v>
      </c>
      <c r="E121" s="20">
        <v>43628</v>
      </c>
      <c r="F121" s="20"/>
      <c r="G121" s="20">
        <v>43657</v>
      </c>
      <c r="H121" s="25" t="s">
        <v>198</v>
      </c>
      <c r="I121" s="17">
        <v>120000000</v>
      </c>
      <c r="J121" s="18">
        <f>Table5402945[[#This Row],[Yurtiçi İhraç Limiti Nominal Tutar (TL)]]/5.6767</f>
        <v>21139042.049077809</v>
      </c>
      <c r="K121" s="17">
        <v>68000000</v>
      </c>
      <c r="L121" s="15">
        <f>Table5402945[[#This Row],[Yurtiçi İhraç Limiti Nominal Tutar (TL)]]-Table5402945[[#This Row],[Yurtiçi Satışı Gerçekleşen Nominal Tutar (TL)]]</f>
        <v>52000000</v>
      </c>
      <c r="M121" s="16"/>
      <c r="N121" s="16"/>
      <c r="O121" s="15"/>
      <c r="P121" s="15"/>
      <c r="Q121" s="14"/>
    </row>
    <row r="122" spans="1:17" s="2" customFormat="1" ht="15" customHeight="1" x14ac:dyDescent="0.25">
      <c r="A122" s="24">
        <v>120</v>
      </c>
      <c r="B122" s="22" t="s">
        <v>102</v>
      </c>
      <c r="C122" s="22" t="s">
        <v>7</v>
      </c>
      <c r="D122" s="29" t="s">
        <v>3</v>
      </c>
      <c r="E122" s="20">
        <v>43628</v>
      </c>
      <c r="F122" s="20"/>
      <c r="G122" s="20">
        <v>43650</v>
      </c>
      <c r="H122" s="19" t="s">
        <v>201</v>
      </c>
      <c r="I122" s="17">
        <v>0</v>
      </c>
      <c r="J122" s="18">
        <f>Table5402945[[#This Row],[Yurtiçi İhraç Limiti Nominal Tutar (TL)]]/5.6767</f>
        <v>0</v>
      </c>
      <c r="K122" s="17">
        <v>0</v>
      </c>
      <c r="L122" s="15">
        <f>Table5402945[[#This Row],[Yurtiçi İhraç Limiti Nominal Tutar (TL)]]-Table5402945[[#This Row],[Yurtiçi Satışı Gerçekleşen Nominal Tutar (TL)]]</f>
        <v>0</v>
      </c>
      <c r="M122" s="55">
        <v>100000000</v>
      </c>
      <c r="N122" s="16" t="s">
        <v>225</v>
      </c>
      <c r="O122" s="15">
        <v>100000000</v>
      </c>
      <c r="P122" s="15">
        <v>0</v>
      </c>
      <c r="Q122" s="14">
        <v>667410000</v>
      </c>
    </row>
    <row r="123" spans="1:17" s="2" customFormat="1" ht="15" customHeight="1" x14ac:dyDescent="0.25">
      <c r="A123" s="24">
        <v>121</v>
      </c>
      <c r="B123" s="22" t="s">
        <v>130</v>
      </c>
      <c r="C123" s="22" t="s">
        <v>4</v>
      </c>
      <c r="D123" s="29" t="s">
        <v>3</v>
      </c>
      <c r="E123" s="20">
        <v>43628</v>
      </c>
      <c r="F123" s="20"/>
      <c r="G123" s="20">
        <v>43657</v>
      </c>
      <c r="H123" s="19" t="s">
        <v>198</v>
      </c>
      <c r="I123" s="17">
        <v>600000000</v>
      </c>
      <c r="J123" s="18">
        <f>Table5402945[[#This Row],[Yurtiçi İhraç Limiti Nominal Tutar (TL)]]/5.6767</f>
        <v>105695210.24538904</v>
      </c>
      <c r="K123" s="17">
        <v>200000000</v>
      </c>
      <c r="L123" s="15">
        <f>Table5402945[[#This Row],[Yurtiçi İhraç Limiti Nominal Tutar (TL)]]-Table5402945[[#This Row],[Yurtiçi Satışı Gerçekleşen Nominal Tutar (TL)]]</f>
        <v>400000000</v>
      </c>
      <c r="M123" s="16"/>
      <c r="N123" s="16"/>
      <c r="O123" s="15"/>
      <c r="P123" s="15"/>
      <c r="Q123" s="14"/>
    </row>
    <row r="124" spans="1:17" s="2" customFormat="1" ht="15" customHeight="1" x14ac:dyDescent="0.25">
      <c r="A124" s="24">
        <v>122</v>
      </c>
      <c r="B124" s="22" t="s">
        <v>131</v>
      </c>
      <c r="C124" s="22" t="s">
        <v>6</v>
      </c>
      <c r="D124" s="29" t="s">
        <v>3</v>
      </c>
      <c r="E124" s="20">
        <v>43628</v>
      </c>
      <c r="F124" s="20"/>
      <c r="G124" s="20">
        <v>43643</v>
      </c>
      <c r="H124" s="19" t="s">
        <v>203</v>
      </c>
      <c r="I124" s="17">
        <v>2000000000</v>
      </c>
      <c r="J124" s="18">
        <f>Table5402945[[#This Row],[Yurtiçi İhraç Limiti Nominal Tutar (TL)]]/5.7769</f>
        <v>346206442.90190238</v>
      </c>
      <c r="K124" s="17">
        <v>338980000</v>
      </c>
      <c r="L124" s="15">
        <f>Table5402945[[#This Row],[Yurtiçi İhraç Limiti Nominal Tutar (TL)]]-Table5402945[[#This Row],[Yurtiçi Satışı Gerçekleşen Nominal Tutar (TL)]]</f>
        <v>1661020000</v>
      </c>
      <c r="M124" s="16"/>
      <c r="N124" s="16"/>
      <c r="O124" s="15"/>
      <c r="P124" s="15"/>
      <c r="Q124" s="14"/>
    </row>
    <row r="125" spans="1:17" s="2" customFormat="1" ht="15" customHeight="1" x14ac:dyDescent="0.25">
      <c r="A125" s="24">
        <v>123</v>
      </c>
      <c r="B125" s="22" t="s">
        <v>132</v>
      </c>
      <c r="C125" s="22" t="s">
        <v>6</v>
      </c>
      <c r="D125" s="29" t="s">
        <v>3</v>
      </c>
      <c r="E125" s="20">
        <v>43634</v>
      </c>
      <c r="F125" s="20"/>
      <c r="G125" s="20">
        <v>43650</v>
      </c>
      <c r="H125" s="19" t="s">
        <v>203</v>
      </c>
      <c r="I125" s="17">
        <v>71985403</v>
      </c>
      <c r="J125" s="18">
        <f>Table5402945[[#This Row],[Yurtiçi İhraç Limiti Nominal Tutar (TL)]]/5.6035</f>
        <v>12846507.183010617</v>
      </c>
      <c r="K125" s="17">
        <v>30000000</v>
      </c>
      <c r="L125" s="15">
        <f>Table5402945[[#This Row],[Yurtiçi İhraç Limiti Nominal Tutar (TL)]]-Table5402945[[#This Row],[Yurtiçi Satışı Gerçekleşen Nominal Tutar (TL)]]</f>
        <v>41985403</v>
      </c>
      <c r="M125" s="16"/>
      <c r="N125" s="16"/>
      <c r="O125" s="15"/>
      <c r="P125" s="15"/>
      <c r="Q125" s="14"/>
    </row>
    <row r="126" spans="1:17" s="2" customFormat="1" ht="15" customHeight="1" x14ac:dyDescent="0.25">
      <c r="A126" s="24">
        <v>124</v>
      </c>
      <c r="B126" s="22" t="s">
        <v>133</v>
      </c>
      <c r="C126" s="22" t="s">
        <v>6</v>
      </c>
      <c r="D126" s="29" t="s">
        <v>3</v>
      </c>
      <c r="E126" s="21">
        <v>43634</v>
      </c>
      <c r="F126" s="20"/>
      <c r="G126" s="21">
        <v>43650</v>
      </c>
      <c r="H126" s="19" t="s">
        <v>203</v>
      </c>
      <c r="I126" s="17">
        <v>4560000000</v>
      </c>
      <c r="J126" s="18">
        <f>Table5402945[[#This Row],[Yurtiçi İhraç Limiti Nominal Tutar (TL)]]/5.6035</f>
        <v>813777103.5959667</v>
      </c>
      <c r="K126" s="17">
        <v>527000000</v>
      </c>
      <c r="L126" s="15">
        <f>Table5402945[[#This Row],[Yurtiçi İhraç Limiti Nominal Tutar (TL)]]-Table5402945[[#This Row],[Yurtiçi Satışı Gerçekleşen Nominal Tutar (TL)]]</f>
        <v>4033000000</v>
      </c>
      <c r="M126" s="14"/>
      <c r="N126" s="16"/>
      <c r="O126" s="15"/>
      <c r="P126" s="15"/>
      <c r="Q126" s="14"/>
    </row>
    <row r="127" spans="1:17" s="2" customFormat="1" ht="15" customHeight="1" x14ac:dyDescent="0.25">
      <c r="A127" s="24">
        <v>125</v>
      </c>
      <c r="B127" s="22" t="s">
        <v>134</v>
      </c>
      <c r="C127" s="22" t="s">
        <v>7</v>
      </c>
      <c r="D127" s="29" t="s">
        <v>3</v>
      </c>
      <c r="E127" s="21">
        <v>43634</v>
      </c>
      <c r="F127" s="20"/>
      <c r="G127" s="21">
        <v>43657</v>
      </c>
      <c r="H127" s="19" t="s">
        <v>198</v>
      </c>
      <c r="I127" s="17">
        <v>500000000</v>
      </c>
      <c r="J127" s="18">
        <f>Table5402945[[#This Row],[Yurtiçi İhraç Limiti Nominal Tutar (TL)]]/5.6767</f>
        <v>88079341.871157527</v>
      </c>
      <c r="K127" s="17">
        <v>0</v>
      </c>
      <c r="L127" s="15">
        <f>Table5402945[[#This Row],[Yurtiçi İhraç Limiti Nominal Tutar (TL)]]-Table5402945[[#This Row],[Yurtiçi Satışı Gerçekleşen Nominal Tutar (TL)]]</f>
        <v>500000000</v>
      </c>
      <c r="M127" s="16"/>
      <c r="N127" s="16"/>
      <c r="O127" s="15"/>
      <c r="P127" s="15"/>
      <c r="Q127" s="14"/>
    </row>
    <row r="128" spans="1:17" s="2" customFormat="1" ht="15" customHeight="1" x14ac:dyDescent="0.25">
      <c r="A128" s="24">
        <v>126</v>
      </c>
      <c r="B128" s="22" t="s">
        <v>135</v>
      </c>
      <c r="C128" s="22" t="s">
        <v>6</v>
      </c>
      <c r="D128" s="29" t="s">
        <v>3</v>
      </c>
      <c r="E128" s="21">
        <v>43636</v>
      </c>
      <c r="F128" s="20"/>
      <c r="G128" s="21">
        <v>43643</v>
      </c>
      <c r="H128" s="19" t="s">
        <v>203</v>
      </c>
      <c r="I128" s="17">
        <v>500000000</v>
      </c>
      <c r="J128" s="18">
        <f>Table5402945[[#This Row],[Yurtiçi İhraç Limiti Nominal Tutar (TL)]]/5.7769</f>
        <v>86551610.725475594</v>
      </c>
      <c r="K128" s="17">
        <v>0</v>
      </c>
      <c r="L128" s="15">
        <f>Table5402945[[#This Row],[Yurtiçi İhraç Limiti Nominal Tutar (TL)]]-Table5402945[[#This Row],[Yurtiçi Satışı Gerçekleşen Nominal Tutar (TL)]]</f>
        <v>500000000</v>
      </c>
      <c r="M128" s="16"/>
      <c r="N128" s="16"/>
      <c r="O128" s="15"/>
      <c r="P128" s="15"/>
      <c r="Q128" s="14"/>
    </row>
    <row r="129" spans="1:17" s="2" customFormat="1" ht="15" customHeight="1" x14ac:dyDescent="0.25">
      <c r="A129" s="24">
        <v>127</v>
      </c>
      <c r="B129" s="22" t="s">
        <v>89</v>
      </c>
      <c r="C129" s="22" t="s">
        <v>6</v>
      </c>
      <c r="D129" s="29" t="s">
        <v>3</v>
      </c>
      <c r="E129" s="21">
        <v>43636</v>
      </c>
      <c r="F129" s="20"/>
      <c r="G129" s="21">
        <v>43650</v>
      </c>
      <c r="H129" s="19" t="s">
        <v>198</v>
      </c>
      <c r="I129" s="17">
        <v>258000000</v>
      </c>
      <c r="J129" s="18">
        <f>Table5402945[[#This Row],[Yurtiçi İhraç Limiti Nominal Tutar (TL)]]/5.6035</f>
        <v>46042651.913982332</v>
      </c>
      <c r="K129" s="17">
        <v>198000000</v>
      </c>
      <c r="L129" s="15">
        <f>Table5402945[[#This Row],[Yurtiçi İhraç Limiti Nominal Tutar (TL)]]-Table5402945[[#This Row],[Yurtiçi Satışı Gerçekleşen Nominal Tutar (TL)]]</f>
        <v>60000000</v>
      </c>
      <c r="M129" s="16"/>
      <c r="N129" s="16"/>
      <c r="O129" s="15"/>
      <c r="P129" s="15"/>
      <c r="Q129" s="14"/>
    </row>
    <row r="130" spans="1:17" s="2" customFormat="1" ht="15" customHeight="1" x14ac:dyDescent="0.25">
      <c r="A130" s="24">
        <v>128</v>
      </c>
      <c r="B130" s="22" t="s">
        <v>136</v>
      </c>
      <c r="C130" s="22" t="s">
        <v>4</v>
      </c>
      <c r="D130" s="29" t="s">
        <v>3</v>
      </c>
      <c r="E130" s="21">
        <v>43637</v>
      </c>
      <c r="F130" s="20"/>
      <c r="G130" s="21">
        <v>43650</v>
      </c>
      <c r="H130" s="19" t="s">
        <v>198</v>
      </c>
      <c r="I130" s="17">
        <v>500000000</v>
      </c>
      <c r="J130" s="18">
        <f>Table5402945[[#This Row],[Yurtiçi İhraç Limiti Nominal Tutar (TL)]]/5.6035</f>
        <v>89229945.569733202</v>
      </c>
      <c r="K130" s="17">
        <v>200000000</v>
      </c>
      <c r="L130" s="15">
        <f>Table5402945[[#This Row],[Yurtiçi İhraç Limiti Nominal Tutar (TL)]]-Table5402945[[#This Row],[Yurtiçi Satışı Gerçekleşen Nominal Tutar (TL)]]</f>
        <v>300000000</v>
      </c>
      <c r="M130" s="16"/>
      <c r="N130" s="16"/>
      <c r="O130" s="15"/>
      <c r="P130" s="15"/>
      <c r="Q130" s="14"/>
    </row>
    <row r="131" spans="1:17" s="2" customFormat="1" ht="15" customHeight="1" x14ac:dyDescent="0.25">
      <c r="A131" s="24">
        <v>129</v>
      </c>
      <c r="B131" s="22" t="s">
        <v>137</v>
      </c>
      <c r="C131" s="22" t="s">
        <v>6</v>
      </c>
      <c r="D131" s="29" t="s">
        <v>3</v>
      </c>
      <c r="E131" s="21">
        <v>43640</v>
      </c>
      <c r="F131" s="20"/>
      <c r="G131" s="21">
        <v>43650</v>
      </c>
      <c r="H131" s="19" t="s">
        <v>203</v>
      </c>
      <c r="I131" s="17">
        <v>773000000</v>
      </c>
      <c r="J131" s="18">
        <f>Table5402945[[#This Row],[Yurtiçi İhraç Limiti Nominal Tutar (TL)]]/5.6035</f>
        <v>137949495.85080752</v>
      </c>
      <c r="K131" s="17">
        <v>220480000</v>
      </c>
      <c r="L131" s="15">
        <f>Table5402945[[#This Row],[Yurtiçi İhraç Limiti Nominal Tutar (TL)]]-Table5402945[[#This Row],[Yurtiçi Satışı Gerçekleşen Nominal Tutar (TL)]]</f>
        <v>552520000</v>
      </c>
      <c r="M131" s="16"/>
      <c r="N131" s="16"/>
      <c r="O131" s="15"/>
      <c r="P131" s="15"/>
      <c r="Q131" s="27"/>
    </row>
    <row r="132" spans="1:17" s="2" customFormat="1" ht="15" customHeight="1" x14ac:dyDescent="0.25">
      <c r="A132" s="24">
        <v>130</v>
      </c>
      <c r="B132" s="22" t="s">
        <v>138</v>
      </c>
      <c r="C132" s="22" t="s">
        <v>4</v>
      </c>
      <c r="D132" s="29" t="s">
        <v>3</v>
      </c>
      <c r="E132" s="21">
        <v>43642</v>
      </c>
      <c r="F132" s="20"/>
      <c r="G132" s="21">
        <v>43664</v>
      </c>
      <c r="H132" s="19" t="s">
        <v>203</v>
      </c>
      <c r="I132" s="17">
        <v>1000000000</v>
      </c>
      <c r="J132" s="18">
        <f>Table5402945[[#This Row],[Yurtiçi İhraç Limiti Nominal Tutar (TL)]]/5.7014</f>
        <v>175395516.89058828</v>
      </c>
      <c r="K132" s="17">
        <v>200000000</v>
      </c>
      <c r="L132" s="15">
        <f>Table5402945[[#This Row],[Yurtiçi İhraç Limiti Nominal Tutar (TL)]]-Table5402945[[#This Row],[Yurtiçi Satışı Gerçekleşen Nominal Tutar (TL)]]</f>
        <v>800000000</v>
      </c>
      <c r="M132" s="16"/>
      <c r="N132" s="16"/>
      <c r="O132" s="15"/>
      <c r="P132" s="15"/>
      <c r="Q132" s="14"/>
    </row>
    <row r="133" spans="1:17" s="2" customFormat="1" ht="30" x14ac:dyDescent="0.25">
      <c r="A133" s="24">
        <v>131</v>
      </c>
      <c r="B133" s="22" t="s">
        <v>139</v>
      </c>
      <c r="C133" s="22" t="s">
        <v>6</v>
      </c>
      <c r="D133" s="29" t="s">
        <v>3</v>
      </c>
      <c r="E133" s="21">
        <v>43642</v>
      </c>
      <c r="F133" s="20"/>
      <c r="G133" s="46">
        <v>43685</v>
      </c>
      <c r="H133" s="19" t="s">
        <v>203</v>
      </c>
      <c r="I133" s="17">
        <v>17000000</v>
      </c>
      <c r="J133" s="18">
        <f>Table5402945[[#This Row],[Yurtiçi İhraç Limiti Nominal Tutar (TL)]]/5.7014</f>
        <v>2981723.7871400011</v>
      </c>
      <c r="K133" s="17">
        <v>9000000</v>
      </c>
      <c r="L133" s="15">
        <f>Table5402945[[#This Row],[Yurtiçi İhraç Limiti Nominal Tutar (TL)]]-Table5402945[[#This Row],[Yurtiçi Satışı Gerçekleşen Nominal Tutar (TL)]]</f>
        <v>8000000</v>
      </c>
      <c r="M133" s="16"/>
      <c r="N133" s="16"/>
      <c r="O133" s="15"/>
      <c r="P133" s="15"/>
      <c r="Q133" s="14"/>
    </row>
    <row r="134" spans="1:17" s="2" customFormat="1" ht="15" customHeight="1" x14ac:dyDescent="0.25">
      <c r="A134" s="24">
        <v>132</v>
      </c>
      <c r="B134" s="22" t="s">
        <v>140</v>
      </c>
      <c r="C134" s="22" t="s">
        <v>4</v>
      </c>
      <c r="D134" s="29" t="s">
        <v>3</v>
      </c>
      <c r="E134" s="33">
        <v>43642</v>
      </c>
      <c r="F134" s="20"/>
      <c r="G134" s="33">
        <v>43671</v>
      </c>
      <c r="H134" s="25" t="s">
        <v>203</v>
      </c>
      <c r="I134" s="17">
        <v>1000000000</v>
      </c>
      <c r="J134" s="54">
        <f>Table5402945[Yurtiçi İhraç Limiti Nominal Tutar (TL)]/5.7093</f>
        <v>175152820.83617958</v>
      </c>
      <c r="K134" s="17">
        <v>0</v>
      </c>
      <c r="L134" s="15">
        <f>Table5402945[Yurtiçi İhraç Limiti Nominal Tutar (TL)]-Table5402945[Yurtiçi Satışı Gerçekleşen Nominal Tutar (TL)]</f>
        <v>1000000000</v>
      </c>
      <c r="M134" s="16"/>
      <c r="N134" s="16"/>
      <c r="O134" s="15"/>
      <c r="P134" s="15"/>
      <c r="Q134" s="14"/>
    </row>
    <row r="135" spans="1:17" s="2" customFormat="1" ht="15" customHeight="1" x14ac:dyDescent="0.25">
      <c r="A135" s="24">
        <v>133</v>
      </c>
      <c r="B135" s="22" t="s">
        <v>82</v>
      </c>
      <c r="C135" s="22" t="s">
        <v>6</v>
      </c>
      <c r="D135" s="29" t="s">
        <v>3</v>
      </c>
      <c r="E135" s="33">
        <v>43644</v>
      </c>
      <c r="F135" s="20"/>
      <c r="G135" s="33">
        <v>43678</v>
      </c>
      <c r="H135" s="25" t="s">
        <v>198</v>
      </c>
      <c r="I135" s="17">
        <v>142000000</v>
      </c>
      <c r="J135" s="54">
        <f>Table5402945[Yurtiçi İhraç Limiti Nominal Tutar (TL)]/5.7093</f>
        <v>24871700.558737498</v>
      </c>
      <c r="K135" s="17">
        <v>45440200</v>
      </c>
      <c r="L135" s="15">
        <f>Table5402945[Yurtiçi İhraç Limiti Nominal Tutar (TL)]-Table5402945[Yurtiçi Satışı Gerçekleşen Nominal Tutar (TL)]</f>
        <v>96559800</v>
      </c>
      <c r="M135" s="16"/>
      <c r="N135" s="16"/>
      <c r="O135" s="15"/>
      <c r="P135" s="15"/>
      <c r="Q135" s="14"/>
    </row>
    <row r="136" spans="1:17" s="2" customFormat="1" ht="15" customHeight="1" x14ac:dyDescent="0.25">
      <c r="A136" s="24">
        <v>134</v>
      </c>
      <c r="B136" s="22" t="s">
        <v>105</v>
      </c>
      <c r="C136" s="22" t="s">
        <v>6</v>
      </c>
      <c r="D136" s="29" t="s">
        <v>3</v>
      </c>
      <c r="E136" s="33">
        <v>43644</v>
      </c>
      <c r="F136" s="20">
        <v>43677</v>
      </c>
      <c r="G136" s="33"/>
      <c r="H136" s="25"/>
      <c r="I136" s="17"/>
      <c r="J136" s="54">
        <f>Table5402945[Yurtiçi İhraç Limiti Nominal Tutar (TL)]/5.7093</f>
        <v>0</v>
      </c>
      <c r="K136" s="17"/>
      <c r="L136" s="15">
        <f>Table5402945[Yurtiçi İhraç Limiti Nominal Tutar (TL)]-Table5402945[Yurtiçi Satışı Gerçekleşen Nominal Tutar (TL)]</f>
        <v>0</v>
      </c>
      <c r="M136" s="16"/>
      <c r="N136" s="16"/>
      <c r="O136" s="15"/>
      <c r="P136" s="15"/>
      <c r="Q136" s="14"/>
    </row>
    <row r="137" spans="1:17" s="2" customFormat="1" ht="15" customHeight="1" x14ac:dyDescent="0.25">
      <c r="A137" s="24">
        <v>135</v>
      </c>
      <c r="B137" s="22" t="s">
        <v>50</v>
      </c>
      <c r="C137" s="22" t="s">
        <v>6</v>
      </c>
      <c r="D137" s="29" t="s">
        <v>3</v>
      </c>
      <c r="E137" s="33">
        <v>43647</v>
      </c>
      <c r="F137" s="20"/>
      <c r="G137" s="33">
        <v>43671</v>
      </c>
      <c r="H137" s="25" t="s">
        <v>198</v>
      </c>
      <c r="I137" s="17">
        <v>1050000000</v>
      </c>
      <c r="J137" s="54">
        <f>Table5402945[Yurtiçi İhraç Limiti Nominal Tutar (TL)]/5.7093</f>
        <v>183910461.87798855</v>
      </c>
      <c r="K137" s="17">
        <v>522941000</v>
      </c>
      <c r="L137" s="15">
        <f>Table5402945[Yurtiçi İhraç Limiti Nominal Tutar (TL)]-Table5402945[Yurtiçi Satışı Gerçekleşen Nominal Tutar (TL)]</f>
        <v>527059000</v>
      </c>
      <c r="M137" s="16"/>
      <c r="N137" s="16"/>
      <c r="O137" s="15"/>
      <c r="P137" s="15"/>
      <c r="Q137" s="14"/>
    </row>
    <row r="138" spans="1:17" s="2" customFormat="1" ht="15" customHeight="1" x14ac:dyDescent="0.25">
      <c r="A138" s="24">
        <v>136</v>
      </c>
      <c r="B138" s="22" t="s">
        <v>141</v>
      </c>
      <c r="C138" s="22" t="s">
        <v>6</v>
      </c>
      <c r="D138" s="29" t="s">
        <v>3</v>
      </c>
      <c r="E138" s="33">
        <v>43649</v>
      </c>
      <c r="F138" s="20"/>
      <c r="G138" s="33">
        <v>43706</v>
      </c>
      <c r="H138" s="25" t="s">
        <v>198</v>
      </c>
      <c r="I138" s="17">
        <v>64000000</v>
      </c>
      <c r="J138" s="54">
        <f>Table5402945[Yurtiçi İhraç Limiti Nominal Tutar (TL)]/5.7093</f>
        <v>11209780.533515492</v>
      </c>
      <c r="K138" s="17">
        <v>57500000</v>
      </c>
      <c r="L138" s="15">
        <f>Table5402945[Yurtiçi İhraç Limiti Nominal Tutar (TL)]-Table5402945[Yurtiçi Satışı Gerçekleşen Nominal Tutar (TL)]</f>
        <v>6500000</v>
      </c>
      <c r="M138" s="16"/>
      <c r="N138" s="16"/>
      <c r="O138" s="15"/>
      <c r="P138" s="15"/>
      <c r="Q138" s="14"/>
    </row>
    <row r="139" spans="1:17" s="2" customFormat="1" ht="15" customHeight="1" x14ac:dyDescent="0.25">
      <c r="A139" s="24">
        <v>137</v>
      </c>
      <c r="B139" s="22" t="s">
        <v>106</v>
      </c>
      <c r="C139" s="22" t="s">
        <v>6</v>
      </c>
      <c r="D139" s="29" t="s">
        <v>3</v>
      </c>
      <c r="E139" s="33">
        <v>43651</v>
      </c>
      <c r="F139" s="20"/>
      <c r="G139" s="33">
        <v>43678</v>
      </c>
      <c r="H139" s="25" t="s">
        <v>216</v>
      </c>
      <c r="I139" s="17">
        <v>50000000</v>
      </c>
      <c r="J139" s="54">
        <f>Table5402945[Yurtiçi İhraç Limiti Nominal Tutar (TL)]/5.7093</f>
        <v>8757641.0418089777</v>
      </c>
      <c r="K139" s="17">
        <v>5000000</v>
      </c>
      <c r="L139" s="15">
        <f>Table5402945[Yurtiçi İhraç Limiti Nominal Tutar (TL)]-Table5402945[Yurtiçi Satışı Gerçekleşen Nominal Tutar (TL)]</f>
        <v>45000000</v>
      </c>
      <c r="M139" s="16"/>
      <c r="N139" s="16"/>
      <c r="O139" s="15"/>
      <c r="P139" s="15"/>
      <c r="Q139" s="14"/>
    </row>
    <row r="140" spans="1:17" s="2" customFormat="1" ht="15" customHeight="1" x14ac:dyDescent="0.25">
      <c r="A140" s="24">
        <v>138</v>
      </c>
      <c r="B140" s="22" t="s">
        <v>124</v>
      </c>
      <c r="C140" s="22" t="s">
        <v>7</v>
      </c>
      <c r="D140" s="29" t="s">
        <v>3</v>
      </c>
      <c r="E140" s="33">
        <v>43655</v>
      </c>
      <c r="F140" s="20"/>
      <c r="G140" s="46">
        <v>43685</v>
      </c>
      <c r="H140" s="25" t="s">
        <v>214</v>
      </c>
      <c r="I140" s="17">
        <v>25000000000</v>
      </c>
      <c r="J140" s="54">
        <f>Table5402945[Yurtiçi İhraç Limiti Nominal Tutar (TL)]/5.7093</f>
        <v>4378820520.9044895</v>
      </c>
      <c r="K140" s="17">
        <v>8522192906</v>
      </c>
      <c r="L140" s="15">
        <f>Table5402945[Yurtiçi İhraç Limiti Nominal Tutar (TL)]-Table5402945[Yurtiçi Satışı Gerçekleşen Nominal Tutar (TL)]</f>
        <v>16477807094</v>
      </c>
      <c r="M140" s="16"/>
      <c r="N140" s="16"/>
      <c r="O140" s="15"/>
      <c r="P140" s="15"/>
      <c r="Q140" s="14"/>
    </row>
    <row r="141" spans="1:17" s="2" customFormat="1" ht="15" customHeight="1" x14ac:dyDescent="0.25">
      <c r="A141" s="24">
        <v>139</v>
      </c>
      <c r="B141" s="22" t="s">
        <v>142</v>
      </c>
      <c r="C141" s="22" t="s">
        <v>7</v>
      </c>
      <c r="D141" s="29" t="s">
        <v>3</v>
      </c>
      <c r="E141" s="33">
        <v>43655</v>
      </c>
      <c r="F141" s="20"/>
      <c r="G141" s="33">
        <v>43671</v>
      </c>
      <c r="H141" s="25" t="s">
        <v>201</v>
      </c>
      <c r="I141" s="17"/>
      <c r="J141" s="54">
        <f>Table5402945[Yurtiçi İhraç Limiti Nominal Tutar (TL)]/5.7093</f>
        <v>0</v>
      </c>
      <c r="K141" s="17"/>
      <c r="L141" s="15">
        <f>Table5402945[Yurtiçi İhraç Limiti Nominal Tutar (TL)]-Table5402945[Yurtiçi Satışı Gerçekleşen Nominal Tutar (TL)]</f>
        <v>0</v>
      </c>
      <c r="M141" s="55">
        <v>600000000</v>
      </c>
      <c r="N141" s="16" t="s">
        <v>8</v>
      </c>
      <c r="O141" s="15">
        <v>0</v>
      </c>
      <c r="P141" s="15">
        <v>600000000</v>
      </c>
      <c r="Q141" s="15">
        <v>0</v>
      </c>
    </row>
    <row r="142" spans="1:17" s="2" customFormat="1" ht="15" customHeight="1" x14ac:dyDescent="0.25">
      <c r="A142" s="24">
        <v>140</v>
      </c>
      <c r="B142" s="22" t="s">
        <v>143</v>
      </c>
      <c r="C142" s="22" t="s">
        <v>4</v>
      </c>
      <c r="D142" s="29" t="s">
        <v>3</v>
      </c>
      <c r="E142" s="33">
        <v>43655</v>
      </c>
      <c r="F142" s="20"/>
      <c r="G142" s="46">
        <v>43685</v>
      </c>
      <c r="H142" s="25" t="s">
        <v>203</v>
      </c>
      <c r="I142" s="17">
        <v>1000000000</v>
      </c>
      <c r="J142" s="54">
        <f>Table5402945[Yurtiçi İhraç Limiti Nominal Tutar (TL)]/5.7093</f>
        <v>175152820.83617958</v>
      </c>
      <c r="K142" s="17">
        <v>0</v>
      </c>
      <c r="L142" s="15">
        <f>Table5402945[Yurtiçi İhraç Limiti Nominal Tutar (TL)]-Table5402945[Yurtiçi Satışı Gerçekleşen Nominal Tutar (TL)]</f>
        <v>1000000000</v>
      </c>
      <c r="M142" s="48"/>
      <c r="N142" s="16"/>
      <c r="O142" s="15"/>
      <c r="P142" s="15"/>
      <c r="Q142" s="14"/>
    </row>
    <row r="143" spans="1:17" s="2" customFormat="1" ht="15" customHeight="1" x14ac:dyDescent="0.25">
      <c r="A143" s="24">
        <v>141</v>
      </c>
      <c r="B143" s="22" t="s">
        <v>144</v>
      </c>
      <c r="C143" s="22" t="s">
        <v>6</v>
      </c>
      <c r="D143" s="29" t="s">
        <v>3</v>
      </c>
      <c r="E143" s="33">
        <v>42926</v>
      </c>
      <c r="F143" s="20"/>
      <c r="G143" s="33">
        <v>43671</v>
      </c>
      <c r="H143" s="25" t="s">
        <v>203</v>
      </c>
      <c r="I143" s="17">
        <v>180000000</v>
      </c>
      <c r="J143" s="54">
        <f>Table5402945[Yurtiçi İhraç Limiti Nominal Tutar (TL)]/5.7093</f>
        <v>31527507.750512324</v>
      </c>
      <c r="K143" s="17">
        <v>0</v>
      </c>
      <c r="L143" s="15">
        <f>Table5402945[Yurtiçi İhraç Limiti Nominal Tutar (TL)]-Table5402945[Yurtiçi Satışı Gerçekleşen Nominal Tutar (TL)]</f>
        <v>180000000</v>
      </c>
      <c r="M143" s="48"/>
      <c r="N143" s="16"/>
      <c r="O143" s="15"/>
      <c r="P143" s="15"/>
      <c r="Q143" s="14"/>
    </row>
    <row r="144" spans="1:17" s="2" customFormat="1" ht="15" customHeight="1" x14ac:dyDescent="0.25">
      <c r="A144" s="24">
        <v>142</v>
      </c>
      <c r="B144" s="22" t="s">
        <v>145</v>
      </c>
      <c r="C144" s="22" t="s">
        <v>6</v>
      </c>
      <c r="D144" s="29" t="s">
        <v>3</v>
      </c>
      <c r="E144" s="33">
        <v>42926</v>
      </c>
      <c r="F144" s="20"/>
      <c r="G144" s="46">
        <v>43685</v>
      </c>
      <c r="H144" s="25" t="s">
        <v>203</v>
      </c>
      <c r="I144" s="17">
        <v>200000000</v>
      </c>
      <c r="J144" s="54">
        <f>Table5402945[Yurtiçi İhraç Limiti Nominal Tutar (TL)]/5.7093</f>
        <v>35030564.167235911</v>
      </c>
      <c r="K144" s="17">
        <v>38000000</v>
      </c>
      <c r="L144" s="15">
        <f>Table5402945[Yurtiçi İhraç Limiti Nominal Tutar (TL)]-Table5402945[Yurtiçi Satışı Gerçekleşen Nominal Tutar (TL)]</f>
        <v>162000000</v>
      </c>
      <c r="M144" s="48"/>
      <c r="N144" s="16"/>
      <c r="O144" s="15"/>
      <c r="P144" s="15"/>
      <c r="Q144" s="14"/>
    </row>
    <row r="145" spans="1:17" s="2" customFormat="1" ht="15" customHeight="1" x14ac:dyDescent="0.25">
      <c r="A145" s="24">
        <v>143</v>
      </c>
      <c r="B145" s="22" t="s">
        <v>146</v>
      </c>
      <c r="C145" s="22" t="s">
        <v>4</v>
      </c>
      <c r="D145" s="29" t="s">
        <v>3</v>
      </c>
      <c r="E145" s="33">
        <v>43657</v>
      </c>
      <c r="F145" s="20"/>
      <c r="G145" s="46">
        <v>43685</v>
      </c>
      <c r="H145" s="25" t="s">
        <v>198</v>
      </c>
      <c r="I145" s="17">
        <v>500000000</v>
      </c>
      <c r="J145" s="54">
        <f>Table5402945[Yurtiçi İhraç Limiti Nominal Tutar (TL)]/5.7093</f>
        <v>87576410.418089792</v>
      </c>
      <c r="K145" s="17">
        <v>150000000</v>
      </c>
      <c r="L145" s="15">
        <f>Table5402945[Yurtiçi İhraç Limiti Nominal Tutar (TL)]-Table5402945[Yurtiçi Satışı Gerçekleşen Nominal Tutar (TL)]</f>
        <v>350000000</v>
      </c>
      <c r="M145" s="48"/>
      <c r="N145" s="16"/>
      <c r="O145" s="15"/>
      <c r="P145" s="15"/>
      <c r="Q145" s="14"/>
    </row>
    <row r="146" spans="1:17" s="2" customFormat="1" ht="15" customHeight="1" x14ac:dyDescent="0.25">
      <c r="A146" s="24">
        <v>144</v>
      </c>
      <c r="B146" s="22" t="s">
        <v>51</v>
      </c>
      <c r="C146" s="22" t="s">
        <v>7</v>
      </c>
      <c r="D146" s="29" t="s">
        <v>3</v>
      </c>
      <c r="E146" s="33">
        <v>43657</v>
      </c>
      <c r="F146" s="20"/>
      <c r="G146" s="33">
        <v>43671</v>
      </c>
      <c r="H146" s="25" t="s">
        <v>198</v>
      </c>
      <c r="I146" s="17">
        <v>1000000000</v>
      </c>
      <c r="J146" s="54">
        <f>Table5402945[Yurtiçi İhraç Limiti Nominal Tutar (TL)]/5.7093</f>
        <v>175152820.83617958</v>
      </c>
      <c r="K146" s="17">
        <v>60000000</v>
      </c>
      <c r="L146" s="15">
        <f>Table5402945[Yurtiçi İhraç Limiti Nominal Tutar (TL)]-Table5402945[Yurtiçi Satışı Gerçekleşen Nominal Tutar (TL)]</f>
        <v>940000000</v>
      </c>
      <c r="M146" s="48"/>
      <c r="N146" s="16"/>
      <c r="O146" s="15"/>
      <c r="P146" s="15"/>
      <c r="Q146" s="14"/>
    </row>
    <row r="147" spans="1:17" s="2" customFormat="1" ht="15" customHeight="1" x14ac:dyDescent="0.25">
      <c r="A147" s="24">
        <v>145</v>
      </c>
      <c r="B147" s="22" t="s">
        <v>91</v>
      </c>
      <c r="C147" s="22" t="s">
        <v>6</v>
      </c>
      <c r="D147" s="29" t="s">
        <v>3</v>
      </c>
      <c r="E147" s="33">
        <v>43658</v>
      </c>
      <c r="F147" s="20"/>
      <c r="G147" s="33">
        <v>43678</v>
      </c>
      <c r="H147" s="25" t="s">
        <v>198</v>
      </c>
      <c r="I147" s="17">
        <v>848000000</v>
      </c>
      <c r="J147" s="54">
        <f>Table5402945[Yurtiçi İhraç Limiti Nominal Tutar (TL)]/5.7093</f>
        <v>148529592.06908026</v>
      </c>
      <c r="K147" s="17">
        <v>755000000</v>
      </c>
      <c r="L147" s="15">
        <f>Table5402945[Yurtiçi İhraç Limiti Nominal Tutar (TL)]-Table5402945[Yurtiçi Satışı Gerçekleşen Nominal Tutar (TL)]</f>
        <v>93000000</v>
      </c>
      <c r="M147" s="48"/>
      <c r="N147" s="16"/>
      <c r="O147" s="15"/>
      <c r="P147" s="15"/>
      <c r="Q147" s="14"/>
    </row>
    <row r="148" spans="1:17" s="2" customFormat="1" ht="15" customHeight="1" x14ac:dyDescent="0.25">
      <c r="A148" s="24">
        <v>146</v>
      </c>
      <c r="B148" s="22" t="s">
        <v>111</v>
      </c>
      <c r="C148" s="22" t="s">
        <v>7</v>
      </c>
      <c r="D148" s="29" t="s">
        <v>3</v>
      </c>
      <c r="E148" s="33">
        <v>43662</v>
      </c>
      <c r="F148" s="20"/>
      <c r="G148" s="46">
        <v>43685</v>
      </c>
      <c r="H148" s="25" t="s">
        <v>214</v>
      </c>
      <c r="I148" s="17">
        <v>30000000000</v>
      </c>
      <c r="J148" s="54">
        <f>Table5402945[Yurtiçi İhraç Limiti Nominal Tutar (TL)]/5.7093</f>
        <v>5254584625.0853872</v>
      </c>
      <c r="K148" s="17">
        <v>6817160500</v>
      </c>
      <c r="L148" s="15">
        <f>Table5402945[Yurtiçi İhraç Limiti Nominal Tutar (TL)]-Table5402945[Yurtiçi Satışı Gerçekleşen Nominal Tutar (TL)]</f>
        <v>23182839500</v>
      </c>
      <c r="M148" s="48"/>
      <c r="N148" s="16"/>
      <c r="O148" s="15"/>
      <c r="P148" s="15"/>
      <c r="Q148" s="14"/>
    </row>
    <row r="149" spans="1:17" s="2" customFormat="1" ht="15" customHeight="1" x14ac:dyDescent="0.25">
      <c r="A149" s="24">
        <v>147</v>
      </c>
      <c r="B149" s="22" t="s">
        <v>147</v>
      </c>
      <c r="C149" s="22" t="s">
        <v>7</v>
      </c>
      <c r="D149" s="29" t="s">
        <v>3</v>
      </c>
      <c r="E149" s="33">
        <v>43662</v>
      </c>
      <c r="F149" s="20"/>
      <c r="G149" s="33">
        <v>43692</v>
      </c>
      <c r="H149" s="25" t="s">
        <v>201</v>
      </c>
      <c r="I149" s="17"/>
      <c r="J149" s="54">
        <f>Table5402945[Yurtiçi İhraç Limiti Nominal Tutar (TL)]/5.7093</f>
        <v>0</v>
      </c>
      <c r="K149" s="17"/>
      <c r="L149" s="15">
        <f>Table5402945[Yurtiçi İhraç Limiti Nominal Tutar (TL)]-Table5402945[Yurtiçi Satışı Gerçekleşen Nominal Tutar (TL)]</f>
        <v>0</v>
      </c>
      <c r="M149" s="55">
        <v>50000000</v>
      </c>
      <c r="N149" s="16" t="s">
        <v>8</v>
      </c>
      <c r="O149" s="15">
        <v>3300000</v>
      </c>
      <c r="P149" s="15" t="e">
        <f>[1]!Table5402945[[#This Row],[YURTDIŞI İhraç Limiti Nominal Tutar]]-[1]!Table5402945[[#This Row],[YURTDIŞI Satışı Gerçekleşen Nominal Tutar]]</f>
        <v>#REF!</v>
      </c>
      <c r="Q149" s="14">
        <v>22024530</v>
      </c>
    </row>
    <row r="150" spans="1:17" s="2" customFormat="1" ht="15" customHeight="1" x14ac:dyDescent="0.25">
      <c r="A150" s="24">
        <v>148</v>
      </c>
      <c r="B150" s="22" t="s">
        <v>148</v>
      </c>
      <c r="C150" s="22" t="s">
        <v>6</v>
      </c>
      <c r="D150" s="29" t="s">
        <v>3</v>
      </c>
      <c r="E150" s="33">
        <v>43663</v>
      </c>
      <c r="F150" s="20"/>
      <c r="G150" s="33">
        <v>43713</v>
      </c>
      <c r="H150" s="25" t="s">
        <v>198</v>
      </c>
      <c r="I150" s="17">
        <v>540000000</v>
      </c>
      <c r="J150" s="54">
        <f>Table5402945[Yurtiçi İhraç Limiti Nominal Tutar (TL)]/5.7093</f>
        <v>94582523.251536965</v>
      </c>
      <c r="K150" s="17">
        <v>0</v>
      </c>
      <c r="L150" s="15">
        <f>Table5402945[Yurtiçi İhraç Limiti Nominal Tutar (TL)]-Table5402945[Yurtiçi Satışı Gerçekleşen Nominal Tutar (TL)]</f>
        <v>540000000</v>
      </c>
      <c r="M150" s="48"/>
      <c r="N150" s="16"/>
      <c r="O150" s="15"/>
      <c r="P150" s="15"/>
      <c r="Q150" s="14"/>
    </row>
    <row r="151" spans="1:17" s="2" customFormat="1" ht="15" customHeight="1" x14ac:dyDescent="0.25">
      <c r="A151" s="24">
        <v>149</v>
      </c>
      <c r="B151" s="22" t="s">
        <v>149</v>
      </c>
      <c r="C151" s="22" t="s">
        <v>4</v>
      </c>
      <c r="D151" s="29" t="s">
        <v>3</v>
      </c>
      <c r="E151" s="33">
        <v>43663</v>
      </c>
      <c r="F151" s="20">
        <v>43700</v>
      </c>
      <c r="G151" s="33"/>
      <c r="H151" s="25"/>
      <c r="I151" s="17"/>
      <c r="J151" s="54">
        <f>Table5402945[Yurtiçi İhraç Limiti Nominal Tutar (TL)]/5.7093</f>
        <v>0</v>
      </c>
      <c r="K151" s="17"/>
      <c r="L151" s="15">
        <f>Table5402945[Yurtiçi İhraç Limiti Nominal Tutar (TL)]-Table5402945[Yurtiçi Satışı Gerçekleşen Nominal Tutar (TL)]</f>
        <v>0</v>
      </c>
      <c r="M151" s="48"/>
      <c r="N151" s="16"/>
      <c r="O151" s="15"/>
      <c r="P151" s="15"/>
      <c r="Q151" s="14"/>
    </row>
    <row r="152" spans="1:17" s="2" customFormat="1" ht="15" customHeight="1" x14ac:dyDescent="0.25">
      <c r="A152" s="24">
        <v>150</v>
      </c>
      <c r="B152" s="22" t="s">
        <v>150</v>
      </c>
      <c r="C152" s="22" t="s">
        <v>6</v>
      </c>
      <c r="D152" s="29" t="s">
        <v>3</v>
      </c>
      <c r="E152" s="33">
        <v>43664</v>
      </c>
      <c r="F152" s="20"/>
      <c r="G152" s="33">
        <v>43720</v>
      </c>
      <c r="H152" s="25" t="s">
        <v>198</v>
      </c>
      <c r="I152" s="17">
        <v>50000000</v>
      </c>
      <c r="J152" s="54">
        <f>Table5402945[Yurtiçi İhraç Limiti Nominal Tutar (TL)]/5.7093</f>
        <v>8757641.0418089777</v>
      </c>
      <c r="K152" s="17">
        <v>25000000</v>
      </c>
      <c r="L152" s="15">
        <f>Table5402945[Yurtiçi İhraç Limiti Nominal Tutar (TL)]-Table5402945[Yurtiçi Satışı Gerçekleşen Nominal Tutar (TL)]</f>
        <v>25000000</v>
      </c>
      <c r="M152" s="48"/>
      <c r="N152" s="16"/>
      <c r="O152" s="15"/>
      <c r="P152" s="15"/>
      <c r="Q152" s="14"/>
    </row>
    <row r="153" spans="1:17" s="2" customFormat="1" ht="15" customHeight="1" x14ac:dyDescent="0.25">
      <c r="A153" s="24">
        <v>151</v>
      </c>
      <c r="B153" s="22" t="s">
        <v>151</v>
      </c>
      <c r="C153" s="22" t="s">
        <v>7</v>
      </c>
      <c r="D153" s="29" t="s">
        <v>3</v>
      </c>
      <c r="E153" s="33">
        <v>43669</v>
      </c>
      <c r="F153" s="20"/>
      <c r="G153" s="33">
        <v>43706</v>
      </c>
      <c r="H153" s="25" t="s">
        <v>214</v>
      </c>
      <c r="I153" s="17">
        <v>20000000000</v>
      </c>
      <c r="J153" s="54">
        <f>Table5402945[Yurtiçi İhraç Limiti Nominal Tutar (TL)]/5.7093</f>
        <v>3503056416.7235913</v>
      </c>
      <c r="K153" s="17">
        <v>4827000000</v>
      </c>
      <c r="L153" s="15">
        <f>Table5402945[Yurtiçi İhraç Limiti Nominal Tutar (TL)]-Table5402945[Yurtiçi Satışı Gerçekleşen Nominal Tutar (TL)]</f>
        <v>15173000000</v>
      </c>
      <c r="M153" s="48"/>
      <c r="N153" s="16"/>
      <c r="O153" s="15"/>
      <c r="P153" s="15"/>
      <c r="Q153" s="14"/>
    </row>
    <row r="154" spans="1:17" s="2" customFormat="1" ht="15" customHeight="1" x14ac:dyDescent="0.25">
      <c r="A154" s="24">
        <v>152</v>
      </c>
      <c r="B154" s="22" t="s">
        <v>38</v>
      </c>
      <c r="C154" s="22" t="s">
        <v>6</v>
      </c>
      <c r="D154" s="29" t="s">
        <v>3</v>
      </c>
      <c r="E154" s="33">
        <v>43670</v>
      </c>
      <c r="F154" s="20"/>
      <c r="G154" s="33">
        <v>43706</v>
      </c>
      <c r="H154" s="25" t="s">
        <v>214</v>
      </c>
      <c r="I154" s="17">
        <v>250000000</v>
      </c>
      <c r="J154" s="54">
        <f>Table5402945[Yurtiçi İhraç Limiti Nominal Tutar (TL)]/5.7093</f>
        <v>43788205.209044896</v>
      </c>
      <c r="K154" s="17">
        <v>220000000</v>
      </c>
      <c r="L154" s="15">
        <f>Table5402945[Yurtiçi İhraç Limiti Nominal Tutar (TL)]-Table5402945[Yurtiçi Satışı Gerçekleşen Nominal Tutar (TL)]</f>
        <v>30000000</v>
      </c>
      <c r="M154" s="48"/>
      <c r="N154" s="16"/>
      <c r="O154" s="15"/>
      <c r="P154" s="15"/>
      <c r="Q154" s="14"/>
    </row>
    <row r="155" spans="1:17" s="2" customFormat="1" ht="15" customHeight="1" x14ac:dyDescent="0.25">
      <c r="A155" s="24">
        <v>153</v>
      </c>
      <c r="B155" s="22" t="s">
        <v>78</v>
      </c>
      <c r="C155" s="22" t="s">
        <v>7</v>
      </c>
      <c r="D155" s="29" t="s">
        <v>3</v>
      </c>
      <c r="E155" s="33">
        <v>43671</v>
      </c>
      <c r="F155" s="20"/>
      <c r="G155" s="33">
        <v>43692</v>
      </c>
      <c r="H155" s="25" t="s">
        <v>216</v>
      </c>
      <c r="I155" s="17">
        <v>1600000000</v>
      </c>
      <c r="J155" s="54">
        <f>Table5402945[Yurtiçi İhraç Limiti Nominal Tutar (TL)]/5.7093</f>
        <v>280244513.33788729</v>
      </c>
      <c r="K155" s="17">
        <v>1051182000</v>
      </c>
      <c r="L155" s="15">
        <f>Table5402945[Yurtiçi İhraç Limiti Nominal Tutar (TL)]-Table5402945[Yurtiçi Satışı Gerçekleşen Nominal Tutar (TL)]</f>
        <v>548818000</v>
      </c>
      <c r="M155" s="48"/>
      <c r="N155" s="16"/>
      <c r="O155" s="15"/>
      <c r="P155" s="15"/>
      <c r="Q155" s="14"/>
    </row>
    <row r="156" spans="1:17" s="2" customFormat="1" ht="15" customHeight="1" x14ac:dyDescent="0.25">
      <c r="A156" s="24">
        <v>154</v>
      </c>
      <c r="B156" s="22" t="s">
        <v>59</v>
      </c>
      <c r="C156" s="22" t="s">
        <v>4</v>
      </c>
      <c r="D156" s="29" t="s">
        <v>3</v>
      </c>
      <c r="E156" s="33">
        <v>43675</v>
      </c>
      <c r="F156" s="20"/>
      <c r="G156" s="33">
        <v>43692</v>
      </c>
      <c r="H156" s="25" t="s">
        <v>198</v>
      </c>
      <c r="I156" s="17">
        <v>400000000</v>
      </c>
      <c r="J156" s="54">
        <f>Table5402945[Yurtiçi İhraç Limiti Nominal Tutar (TL)]/5.7093</f>
        <v>70061128.334471822</v>
      </c>
      <c r="K156" s="17">
        <v>231500000</v>
      </c>
      <c r="L156" s="15">
        <f>Table5402945[Yurtiçi İhraç Limiti Nominal Tutar (TL)]-Table5402945[Yurtiçi Satışı Gerçekleşen Nominal Tutar (TL)]</f>
        <v>168500000</v>
      </c>
      <c r="M156" s="48"/>
      <c r="N156" s="16"/>
      <c r="O156" s="15"/>
      <c r="P156" s="15"/>
      <c r="Q156" s="14"/>
    </row>
    <row r="157" spans="1:17" s="2" customFormat="1" ht="15" customHeight="1" x14ac:dyDescent="0.25">
      <c r="A157" s="24">
        <v>155</v>
      </c>
      <c r="B157" s="22" t="s">
        <v>152</v>
      </c>
      <c r="C157" s="22" t="s">
        <v>4</v>
      </c>
      <c r="D157" s="29" t="s">
        <v>3</v>
      </c>
      <c r="E157" s="33">
        <v>43679</v>
      </c>
      <c r="F157" s="20"/>
      <c r="G157" s="33">
        <v>43713</v>
      </c>
      <c r="H157" s="25" t="s">
        <v>203</v>
      </c>
      <c r="I157" s="17">
        <v>200000000</v>
      </c>
      <c r="J157" s="54">
        <f>Table5402945[Yurtiçi İhraç Limiti Nominal Tutar (TL)]/5.7093</f>
        <v>35030564.167235911</v>
      </c>
      <c r="K157" s="17">
        <v>0</v>
      </c>
      <c r="L157" s="15">
        <f>Table5402945[Yurtiçi İhraç Limiti Nominal Tutar (TL)]-Table5402945[Yurtiçi Satışı Gerçekleşen Nominal Tutar (TL)]</f>
        <v>200000000</v>
      </c>
      <c r="M157" s="48"/>
      <c r="N157" s="16"/>
      <c r="O157" s="15"/>
      <c r="P157" s="15"/>
      <c r="Q157" s="14"/>
    </row>
    <row r="158" spans="1:17" s="2" customFormat="1" ht="15" customHeight="1" x14ac:dyDescent="0.25">
      <c r="A158" s="24">
        <v>156</v>
      </c>
      <c r="B158" s="22" t="s">
        <v>72</v>
      </c>
      <c r="C158" s="22" t="s">
        <v>7</v>
      </c>
      <c r="D158" s="29" t="s">
        <v>3</v>
      </c>
      <c r="E158" s="33">
        <v>43683</v>
      </c>
      <c r="F158" s="20"/>
      <c r="G158" s="33">
        <v>43713</v>
      </c>
      <c r="H158" s="25" t="s">
        <v>198</v>
      </c>
      <c r="I158" s="17">
        <v>900000000</v>
      </c>
      <c r="J158" s="54">
        <f>Table5402945[Yurtiçi İhraç Limiti Nominal Tutar (TL)]/5.7093</f>
        <v>157637538.75256163</v>
      </c>
      <c r="K158" s="17">
        <v>630000000</v>
      </c>
      <c r="L158" s="15">
        <f>Table5402945[Yurtiçi İhraç Limiti Nominal Tutar (TL)]-Table5402945[Yurtiçi Satışı Gerçekleşen Nominal Tutar (TL)]</f>
        <v>270000000</v>
      </c>
      <c r="M158" s="48"/>
      <c r="N158" s="16"/>
      <c r="O158" s="15"/>
      <c r="P158" s="15"/>
      <c r="Q158" s="14"/>
    </row>
    <row r="159" spans="1:17" s="2" customFormat="1" ht="15" customHeight="1" x14ac:dyDescent="0.25">
      <c r="A159" s="24">
        <v>157</v>
      </c>
      <c r="B159" s="22" t="s">
        <v>153</v>
      </c>
      <c r="C159" s="22" t="s">
        <v>6</v>
      </c>
      <c r="D159" s="29" t="s">
        <v>3</v>
      </c>
      <c r="E159" s="33">
        <v>43683</v>
      </c>
      <c r="F159" s="20"/>
      <c r="G159" s="33">
        <v>43706</v>
      </c>
      <c r="H159" s="25" t="s">
        <v>198</v>
      </c>
      <c r="I159" s="17">
        <v>100000000</v>
      </c>
      <c r="J159" s="54">
        <f>Table5402945[Yurtiçi İhraç Limiti Nominal Tutar (TL)]/5.7093</f>
        <v>17515282.083617955</v>
      </c>
      <c r="K159" s="17">
        <v>4320000</v>
      </c>
      <c r="L159" s="15">
        <f>Table5402945[Yurtiçi İhraç Limiti Nominal Tutar (TL)]-Table5402945[Yurtiçi Satışı Gerçekleşen Nominal Tutar (TL)]</f>
        <v>95680000</v>
      </c>
      <c r="M159" s="48"/>
      <c r="N159" s="16"/>
      <c r="O159" s="15"/>
      <c r="P159" s="15"/>
      <c r="Q159" s="14"/>
    </row>
    <row r="160" spans="1:17" s="2" customFormat="1" ht="15" customHeight="1" x14ac:dyDescent="0.25">
      <c r="A160" s="24">
        <v>158</v>
      </c>
      <c r="B160" s="22" t="s">
        <v>154</v>
      </c>
      <c r="C160" s="22" t="s">
        <v>4</v>
      </c>
      <c r="D160" s="29" t="s">
        <v>3</v>
      </c>
      <c r="E160" s="33">
        <v>43684</v>
      </c>
      <c r="F160" s="20"/>
      <c r="G160" s="33">
        <v>43713</v>
      </c>
      <c r="H160" s="25" t="s">
        <v>198</v>
      </c>
      <c r="I160" s="17">
        <v>600000000</v>
      </c>
      <c r="J160" s="54">
        <f>Table5402945[Yurtiçi İhraç Limiti Nominal Tutar (TL)]/5.7093</f>
        <v>105091692.50170775</v>
      </c>
      <c r="K160" s="17">
        <v>429160000</v>
      </c>
      <c r="L160" s="15">
        <f>Table5402945[Yurtiçi İhraç Limiti Nominal Tutar (TL)]-Table5402945[Yurtiçi Satışı Gerçekleşen Nominal Tutar (TL)]</f>
        <v>170840000</v>
      </c>
      <c r="M160" s="48"/>
      <c r="N160" s="16"/>
      <c r="O160" s="15"/>
      <c r="P160" s="15"/>
      <c r="Q160" s="14"/>
    </row>
    <row r="161" spans="1:17" s="2" customFormat="1" ht="15" customHeight="1" x14ac:dyDescent="0.25">
      <c r="A161" s="24">
        <v>159</v>
      </c>
      <c r="B161" s="22" t="s">
        <v>102</v>
      </c>
      <c r="C161" s="22" t="s">
        <v>7</v>
      </c>
      <c r="D161" s="29" t="s">
        <v>3</v>
      </c>
      <c r="E161" s="33">
        <v>43685</v>
      </c>
      <c r="F161" s="20"/>
      <c r="G161" s="33">
        <v>43727</v>
      </c>
      <c r="H161" s="25" t="s">
        <v>198</v>
      </c>
      <c r="I161" s="17">
        <v>1000000000</v>
      </c>
      <c r="J161" s="54">
        <f>Table5402945[Yurtiçi İhraç Limiti Nominal Tutar (TL)]/5.7093</f>
        <v>175152820.83617958</v>
      </c>
      <c r="K161" s="17">
        <v>0</v>
      </c>
      <c r="L161" s="15">
        <f>Table5402945[Yurtiçi İhraç Limiti Nominal Tutar (TL)]-Table5402945[Yurtiçi Satışı Gerçekleşen Nominal Tutar (TL)]</f>
        <v>1000000000</v>
      </c>
      <c r="M161" s="48"/>
      <c r="N161" s="16"/>
      <c r="O161" s="15"/>
      <c r="P161" s="15"/>
      <c r="Q161" s="14"/>
    </row>
    <row r="162" spans="1:17" s="2" customFormat="1" ht="15" customHeight="1" x14ac:dyDescent="0.25">
      <c r="A162" s="24">
        <v>160</v>
      </c>
      <c r="B162" s="22" t="s">
        <v>155</v>
      </c>
      <c r="C162" s="22" t="s">
        <v>4</v>
      </c>
      <c r="D162" s="29" t="s">
        <v>3</v>
      </c>
      <c r="E162" s="33">
        <v>43686</v>
      </c>
      <c r="F162" s="20"/>
      <c r="G162" s="33">
        <v>43713</v>
      </c>
      <c r="H162" s="25" t="s">
        <v>201</v>
      </c>
      <c r="I162" s="17"/>
      <c r="J162" s="54">
        <f>Table5402945[Yurtiçi İhraç Limiti Nominal Tutar (TL)]/5.7093</f>
        <v>0</v>
      </c>
      <c r="K162" s="17"/>
      <c r="L162" s="15">
        <f>Table5402945[Yurtiçi İhraç Limiti Nominal Tutar (TL)]-Table5402945[Yurtiçi Satışı Gerçekleşen Nominal Tutar (TL)]</f>
        <v>0</v>
      </c>
      <c r="M162" s="55">
        <v>2000000000</v>
      </c>
      <c r="N162" s="16" t="s">
        <v>8</v>
      </c>
      <c r="O162" s="15">
        <v>0</v>
      </c>
      <c r="P162" s="15">
        <v>2000000000</v>
      </c>
      <c r="Q162" s="14">
        <v>0</v>
      </c>
    </row>
    <row r="163" spans="1:17" s="2" customFormat="1" ht="15" customHeight="1" x14ac:dyDescent="0.25">
      <c r="A163" s="24">
        <v>161</v>
      </c>
      <c r="B163" s="22" t="s">
        <v>156</v>
      </c>
      <c r="C163" s="22" t="s">
        <v>4</v>
      </c>
      <c r="D163" s="29" t="s">
        <v>3</v>
      </c>
      <c r="E163" s="33">
        <v>43692</v>
      </c>
      <c r="F163" s="20"/>
      <c r="G163" s="20">
        <v>43762</v>
      </c>
      <c r="H163" s="25" t="s">
        <v>203</v>
      </c>
      <c r="I163" s="17">
        <v>400000000</v>
      </c>
      <c r="J163" s="54">
        <f>Table5402945[Yurtiçi İhraç Limiti Nominal Tutar (TL)]/5.7093</f>
        <v>70061128.334471822</v>
      </c>
      <c r="K163" s="17">
        <v>250000000</v>
      </c>
      <c r="L163" s="15">
        <f>Table5402945[Yurtiçi İhraç Limiti Nominal Tutar (TL)]-Table5402945[Yurtiçi Satışı Gerçekleşen Nominal Tutar (TL)]</f>
        <v>150000000</v>
      </c>
      <c r="M163" s="48"/>
      <c r="N163" s="16"/>
      <c r="O163" s="15"/>
      <c r="P163" s="15"/>
      <c r="Q163" s="14"/>
    </row>
    <row r="164" spans="1:17" s="2" customFormat="1" ht="15" customHeight="1" x14ac:dyDescent="0.25">
      <c r="A164" s="24">
        <v>162</v>
      </c>
      <c r="B164" s="22" t="s">
        <v>67</v>
      </c>
      <c r="C164" s="22" t="s">
        <v>6</v>
      </c>
      <c r="D164" s="29" t="s">
        <v>3</v>
      </c>
      <c r="E164" s="33">
        <v>44059</v>
      </c>
      <c r="F164" s="20"/>
      <c r="G164" s="33">
        <v>43727</v>
      </c>
      <c r="H164" s="25" t="s">
        <v>203</v>
      </c>
      <c r="I164" s="17">
        <v>30000000</v>
      </c>
      <c r="J164" s="54">
        <f>Table5402945[Yurtiçi İhraç Limiti Nominal Tutar (TL)]/5.7093</f>
        <v>5254584.6250853874</v>
      </c>
      <c r="K164" s="17">
        <v>3000000</v>
      </c>
      <c r="L164" s="15">
        <f>Table5402945[Yurtiçi İhraç Limiti Nominal Tutar (TL)]-Table5402945[Yurtiçi Satışı Gerçekleşen Nominal Tutar (TL)]</f>
        <v>27000000</v>
      </c>
      <c r="M164" s="48"/>
      <c r="N164" s="16"/>
      <c r="O164" s="15"/>
      <c r="P164" s="15"/>
      <c r="Q164" s="14"/>
    </row>
    <row r="165" spans="1:17" s="2" customFormat="1" ht="15" customHeight="1" x14ac:dyDescent="0.25">
      <c r="A165" s="24">
        <v>163</v>
      </c>
      <c r="B165" s="22" t="s">
        <v>48</v>
      </c>
      <c r="C165" s="22" t="s">
        <v>7</v>
      </c>
      <c r="D165" s="29" t="s">
        <v>3</v>
      </c>
      <c r="E165" s="33">
        <v>44063</v>
      </c>
      <c r="F165" s="20"/>
      <c r="G165" s="33">
        <v>43706</v>
      </c>
      <c r="H165" s="25" t="s">
        <v>214</v>
      </c>
      <c r="I165" s="17">
        <v>25000000000</v>
      </c>
      <c r="J165" s="54">
        <f>Table5402945[Yurtiçi İhraç Limiti Nominal Tutar (TL)]/5.7093</f>
        <v>4378820520.9044895</v>
      </c>
      <c r="K165" s="17">
        <v>5023500000</v>
      </c>
      <c r="L165" s="15">
        <f>Table5402945[Yurtiçi İhraç Limiti Nominal Tutar (TL)]-Table5402945[Yurtiçi Satışı Gerçekleşen Nominal Tutar (TL)]</f>
        <v>19976500000</v>
      </c>
      <c r="M165" s="48"/>
      <c r="N165" s="16"/>
      <c r="O165" s="15"/>
      <c r="P165" s="15"/>
      <c r="Q165" s="14"/>
    </row>
    <row r="166" spans="1:17" s="2" customFormat="1" ht="15" customHeight="1" x14ac:dyDescent="0.25">
      <c r="A166" s="24">
        <v>164</v>
      </c>
      <c r="B166" s="22" t="s">
        <v>51</v>
      </c>
      <c r="C166" s="22" t="s">
        <v>7</v>
      </c>
      <c r="D166" s="29" t="s">
        <v>3</v>
      </c>
      <c r="E166" s="33">
        <v>44065</v>
      </c>
      <c r="F166" s="20"/>
      <c r="G166" s="33">
        <v>43713</v>
      </c>
      <c r="H166" s="29" t="s">
        <v>239</v>
      </c>
      <c r="I166" s="17">
        <v>1750000000</v>
      </c>
      <c r="J166" s="54">
        <f>Table5402945[Yurtiçi İhraç Limiti Nominal Tutar (TL)]/5.7093</f>
        <v>306517436.46331424</v>
      </c>
      <c r="K166" s="17">
        <v>1000000000</v>
      </c>
      <c r="L166" s="15">
        <f>Table5402945[Yurtiçi İhraç Limiti Nominal Tutar (TL)]-Table5402945[Yurtiçi Satışı Gerçekleşen Nominal Tutar (TL)]</f>
        <v>750000000</v>
      </c>
      <c r="M166" s="48"/>
      <c r="N166" s="16"/>
      <c r="O166" s="15"/>
      <c r="P166" s="15"/>
      <c r="Q166" s="14"/>
    </row>
    <row r="167" spans="1:17" s="2" customFormat="1" ht="15" customHeight="1" x14ac:dyDescent="0.25">
      <c r="A167" s="24">
        <v>165</v>
      </c>
      <c r="B167" s="22" t="s">
        <v>157</v>
      </c>
      <c r="C167" s="22" t="s">
        <v>6</v>
      </c>
      <c r="D167" s="29" t="s">
        <v>3</v>
      </c>
      <c r="E167" s="33">
        <v>44066</v>
      </c>
      <c r="F167" s="20"/>
      <c r="G167" s="33">
        <v>44086</v>
      </c>
      <c r="H167" s="25" t="s">
        <v>198</v>
      </c>
      <c r="I167" s="17">
        <v>110000000</v>
      </c>
      <c r="J167" s="54">
        <f>Table5402945[Yurtiçi İhraç Limiti Nominal Tutar (TL)]/5.7093</f>
        <v>19266810.291979752</v>
      </c>
      <c r="K167" s="17">
        <v>65645200</v>
      </c>
      <c r="L167" s="15">
        <f>Table5402945[Yurtiçi İhraç Limiti Nominal Tutar (TL)]-Table5402945[Yurtiçi Satışı Gerçekleşen Nominal Tutar (TL)]</f>
        <v>44354800</v>
      </c>
      <c r="M167" s="48"/>
      <c r="N167" s="16"/>
      <c r="O167" s="15"/>
      <c r="P167" s="15"/>
      <c r="Q167" s="14"/>
    </row>
    <row r="168" spans="1:17" s="2" customFormat="1" ht="15" customHeight="1" x14ac:dyDescent="0.25">
      <c r="A168" s="24">
        <v>166</v>
      </c>
      <c r="B168" s="22" t="s">
        <v>81</v>
      </c>
      <c r="C168" s="22" t="s">
        <v>6</v>
      </c>
      <c r="D168" s="29" t="s">
        <v>3</v>
      </c>
      <c r="E168" s="33">
        <v>43704</v>
      </c>
      <c r="F168" s="20"/>
      <c r="G168" s="33">
        <v>43734</v>
      </c>
      <c r="H168" s="25" t="s">
        <v>203</v>
      </c>
      <c r="I168" s="17">
        <v>1083000000</v>
      </c>
      <c r="J168" s="54">
        <f>Table5402945[Yurtiçi İhraç Limiti Nominal Tutar (TL)]/5.7093</f>
        <v>189690504.96558249</v>
      </c>
      <c r="K168" s="17">
        <v>752250000</v>
      </c>
      <c r="L168" s="15">
        <f>Table5402945[Yurtiçi İhraç Limiti Nominal Tutar (TL)]-Table5402945[Yurtiçi Satışı Gerçekleşen Nominal Tutar (TL)]</f>
        <v>330750000</v>
      </c>
      <c r="M168" s="48"/>
      <c r="N168" s="16"/>
      <c r="O168" s="15"/>
      <c r="P168" s="15"/>
      <c r="Q168" s="14"/>
    </row>
    <row r="169" spans="1:17" s="2" customFormat="1" ht="15" customHeight="1" x14ac:dyDescent="0.25">
      <c r="A169" s="24">
        <v>167</v>
      </c>
      <c r="B169" s="22" t="s">
        <v>86</v>
      </c>
      <c r="C169" s="22" t="s">
        <v>6</v>
      </c>
      <c r="D169" s="29" t="s">
        <v>3</v>
      </c>
      <c r="E169" s="33">
        <v>43704</v>
      </c>
      <c r="F169" s="20"/>
      <c r="G169" s="33">
        <v>43713</v>
      </c>
      <c r="H169" s="25" t="s">
        <v>203</v>
      </c>
      <c r="I169" s="17">
        <v>483555000</v>
      </c>
      <c r="J169" s="54">
        <f>Table5402945[Yurtiçi İhraç Limiti Nominal Tutar (TL)]/5.7093</f>
        <v>84696022.279438809</v>
      </c>
      <c r="K169" s="17">
        <v>169330100</v>
      </c>
      <c r="L169" s="15">
        <f>Table5402945[Yurtiçi İhraç Limiti Nominal Tutar (TL)]-Table5402945[Yurtiçi Satışı Gerçekleşen Nominal Tutar (TL)]</f>
        <v>314224900</v>
      </c>
      <c r="M169" s="48"/>
      <c r="N169" s="16"/>
      <c r="O169" s="15"/>
      <c r="P169" s="15"/>
      <c r="Q169" s="14"/>
    </row>
    <row r="170" spans="1:17" s="2" customFormat="1" ht="15" customHeight="1" x14ac:dyDescent="0.25">
      <c r="A170" s="24">
        <v>168</v>
      </c>
      <c r="B170" s="22" t="s">
        <v>55</v>
      </c>
      <c r="C170" s="22" t="s">
        <v>7</v>
      </c>
      <c r="D170" s="29" t="s">
        <v>3</v>
      </c>
      <c r="E170" s="33">
        <v>43706</v>
      </c>
      <c r="F170" s="20"/>
      <c r="G170" s="33">
        <v>43734</v>
      </c>
      <c r="H170" s="25" t="s">
        <v>198</v>
      </c>
      <c r="I170" s="17">
        <v>5000000000</v>
      </c>
      <c r="J170" s="54">
        <f>Table5402945[Yurtiçi İhraç Limiti Nominal Tutar (TL)]/5.7093</f>
        <v>875764104.18089783</v>
      </c>
      <c r="K170" s="17">
        <v>0</v>
      </c>
      <c r="L170" s="15">
        <f>Table5402945[Yurtiçi İhraç Limiti Nominal Tutar (TL)]-Table5402945[Yurtiçi Satışı Gerçekleşen Nominal Tutar (TL)]</f>
        <v>5000000000</v>
      </c>
      <c r="M170" s="48"/>
      <c r="N170" s="16"/>
      <c r="O170" s="15"/>
      <c r="P170" s="15"/>
      <c r="Q170" s="14"/>
    </row>
    <row r="171" spans="1:17" s="2" customFormat="1" ht="15" customHeight="1" x14ac:dyDescent="0.25">
      <c r="A171" s="24">
        <v>169</v>
      </c>
      <c r="B171" s="22" t="s">
        <v>103</v>
      </c>
      <c r="C171" s="22" t="s">
        <v>4</v>
      </c>
      <c r="D171" s="29" t="s">
        <v>3</v>
      </c>
      <c r="E171" s="33">
        <v>43706</v>
      </c>
      <c r="F171" s="20"/>
      <c r="G171" s="33">
        <v>43734</v>
      </c>
      <c r="H171" s="25" t="s">
        <v>198</v>
      </c>
      <c r="I171" s="17">
        <v>60000000</v>
      </c>
      <c r="J171" s="54">
        <f>Table5402945[Yurtiçi İhraç Limiti Nominal Tutar (TL)]/5.7093</f>
        <v>10509169.250170775</v>
      </c>
      <c r="K171" s="17">
        <v>0</v>
      </c>
      <c r="L171" s="15">
        <f>Table5402945[Yurtiçi İhraç Limiti Nominal Tutar (TL)]-Table5402945[Yurtiçi Satışı Gerçekleşen Nominal Tutar (TL)]</f>
        <v>60000000</v>
      </c>
      <c r="M171" s="48"/>
      <c r="N171" s="16"/>
      <c r="O171" s="15"/>
      <c r="P171" s="15"/>
      <c r="Q171" s="14"/>
    </row>
    <row r="172" spans="1:17" s="2" customFormat="1" ht="15" customHeight="1" x14ac:dyDescent="0.25">
      <c r="A172" s="24">
        <v>170</v>
      </c>
      <c r="B172" s="22" t="s">
        <v>37</v>
      </c>
      <c r="C172" s="22" t="s">
        <v>6</v>
      </c>
      <c r="D172" s="29" t="s">
        <v>3</v>
      </c>
      <c r="E172" s="33">
        <v>43710</v>
      </c>
      <c r="F172" s="20"/>
      <c r="G172" s="33">
        <v>43727</v>
      </c>
      <c r="H172" s="25" t="s">
        <v>203</v>
      </c>
      <c r="I172" s="17">
        <v>2300000000</v>
      </c>
      <c r="J172" s="54">
        <f>Table5402945[Yurtiçi İhraç Limiti Nominal Tutar (TL)]/5.7093</f>
        <v>402851487.92321301</v>
      </c>
      <c r="K172" s="17">
        <v>1832556000</v>
      </c>
      <c r="L172" s="15">
        <f>Table5402945[Yurtiçi İhraç Limiti Nominal Tutar (TL)]-Table5402945[Yurtiçi Satışı Gerçekleşen Nominal Tutar (TL)]</f>
        <v>467444000</v>
      </c>
      <c r="M172" s="48"/>
      <c r="N172" s="16"/>
      <c r="O172" s="15"/>
      <c r="P172" s="15"/>
      <c r="Q172" s="14"/>
    </row>
    <row r="173" spans="1:17" s="2" customFormat="1" ht="15" customHeight="1" x14ac:dyDescent="0.25">
      <c r="A173" s="24">
        <v>171</v>
      </c>
      <c r="B173" s="22" t="s">
        <v>66</v>
      </c>
      <c r="C173" s="22" t="s">
        <v>7</v>
      </c>
      <c r="D173" s="29" t="s">
        <v>3</v>
      </c>
      <c r="E173" s="33">
        <v>43710</v>
      </c>
      <c r="F173" s="20"/>
      <c r="G173" s="33">
        <v>43734</v>
      </c>
      <c r="H173" s="25" t="s">
        <v>198</v>
      </c>
      <c r="I173" s="17">
        <v>7000000000</v>
      </c>
      <c r="J173" s="54">
        <f>Table5402945[Yurtiçi İhraç Limiti Nominal Tutar (TL)]/5.7093</f>
        <v>1226069745.8532569</v>
      </c>
      <c r="K173" s="17">
        <v>252880000</v>
      </c>
      <c r="L173" s="15">
        <f>Table5402945[Yurtiçi İhraç Limiti Nominal Tutar (TL)]-Table5402945[Yurtiçi Satışı Gerçekleşen Nominal Tutar (TL)]</f>
        <v>6747120000</v>
      </c>
      <c r="M173" s="48"/>
      <c r="N173" s="16"/>
      <c r="O173" s="15"/>
      <c r="P173" s="15"/>
      <c r="Q173" s="14"/>
    </row>
    <row r="174" spans="1:17" s="2" customFormat="1" ht="15" customHeight="1" x14ac:dyDescent="0.25">
      <c r="A174" s="24">
        <v>172</v>
      </c>
      <c r="B174" s="22" t="s">
        <v>124</v>
      </c>
      <c r="C174" s="22" t="s">
        <v>7</v>
      </c>
      <c r="D174" s="29" t="s">
        <v>3</v>
      </c>
      <c r="E174" s="33">
        <v>43714</v>
      </c>
      <c r="F174" s="20"/>
      <c r="G174" s="33">
        <v>44086</v>
      </c>
      <c r="H174" s="25" t="s">
        <v>198</v>
      </c>
      <c r="I174" s="17">
        <v>5000000000</v>
      </c>
      <c r="J174" s="54">
        <f>Table5402945[Yurtiçi İhraç Limiti Nominal Tutar (TL)]/5.7093</f>
        <v>875764104.18089783</v>
      </c>
      <c r="K174" s="17">
        <v>725000000</v>
      </c>
      <c r="L174" s="15">
        <f>Table5402945[Yurtiçi İhraç Limiti Nominal Tutar (TL)]-Table5402945[Yurtiçi Satışı Gerçekleşen Nominal Tutar (TL)]</f>
        <v>4275000000</v>
      </c>
      <c r="M174" s="48"/>
      <c r="N174" s="16"/>
      <c r="O174" s="15"/>
      <c r="P174" s="15"/>
      <c r="Q174" s="14"/>
    </row>
    <row r="175" spans="1:17" s="2" customFormat="1" ht="15" customHeight="1" x14ac:dyDescent="0.25">
      <c r="A175" s="24">
        <v>173</v>
      </c>
      <c r="B175" s="22" t="s">
        <v>158</v>
      </c>
      <c r="C175" s="22" t="s">
        <v>6</v>
      </c>
      <c r="D175" s="29" t="s">
        <v>3</v>
      </c>
      <c r="E175" s="33">
        <v>43717</v>
      </c>
      <c r="F175" s="20"/>
      <c r="G175" s="33">
        <v>43734</v>
      </c>
      <c r="H175" s="25" t="s">
        <v>198</v>
      </c>
      <c r="I175" s="17">
        <v>1200000000</v>
      </c>
      <c r="J175" s="54">
        <f>Table5402945[Yurtiçi İhraç Limiti Nominal Tutar (TL)]/5.7093</f>
        <v>210183385.0034155</v>
      </c>
      <c r="K175" s="17">
        <v>80000000</v>
      </c>
      <c r="L175" s="15">
        <f>Table5402945[Yurtiçi İhraç Limiti Nominal Tutar (TL)]-Table5402945[Yurtiçi Satışı Gerçekleşen Nominal Tutar (TL)]</f>
        <v>1120000000</v>
      </c>
      <c r="M175" s="48"/>
      <c r="N175" s="16"/>
      <c r="O175" s="15"/>
      <c r="P175" s="15"/>
      <c r="Q175" s="14"/>
    </row>
    <row r="176" spans="1:17" s="2" customFormat="1" ht="15" customHeight="1" x14ac:dyDescent="0.25">
      <c r="A176" s="24">
        <v>174</v>
      </c>
      <c r="B176" s="22" t="s">
        <v>159</v>
      </c>
      <c r="C176" s="22" t="s">
        <v>6</v>
      </c>
      <c r="D176" s="29" t="s">
        <v>3</v>
      </c>
      <c r="E176" s="33">
        <v>43717</v>
      </c>
      <c r="F176" s="20"/>
      <c r="G176" s="33">
        <v>43748</v>
      </c>
      <c r="H176" s="25" t="s">
        <v>198</v>
      </c>
      <c r="I176" s="17">
        <v>90000000</v>
      </c>
      <c r="J176" s="54">
        <f>Table5402945[Yurtiçi İhraç Limiti Nominal Tutar (TL)]/5.7093</f>
        <v>15763753.875256162</v>
      </c>
      <c r="K176" s="17"/>
      <c r="L176" s="15">
        <f>Table5402945[Yurtiçi İhraç Limiti Nominal Tutar (TL)]-Table5402945[Yurtiçi Satışı Gerçekleşen Nominal Tutar (TL)]</f>
        <v>90000000</v>
      </c>
      <c r="M176" s="48"/>
      <c r="N176" s="16"/>
      <c r="O176" s="15"/>
      <c r="P176" s="15"/>
      <c r="Q176" s="14"/>
    </row>
    <row r="177" spans="1:17" s="2" customFormat="1" ht="15" customHeight="1" x14ac:dyDescent="0.25">
      <c r="A177" s="24">
        <v>175</v>
      </c>
      <c r="B177" s="22" t="s">
        <v>159</v>
      </c>
      <c r="C177" s="22" t="s">
        <v>6</v>
      </c>
      <c r="D177" s="29" t="s">
        <v>3</v>
      </c>
      <c r="E177" s="21">
        <v>43710</v>
      </c>
      <c r="F177" s="20"/>
      <c r="G177" s="21">
        <v>43748</v>
      </c>
      <c r="H177" s="19" t="s">
        <v>230</v>
      </c>
      <c r="I177" s="17">
        <v>100000000</v>
      </c>
      <c r="J177" s="18">
        <v>16698505.210000001</v>
      </c>
      <c r="K177" s="17"/>
      <c r="L177" s="15"/>
      <c r="M177" s="14"/>
      <c r="N177" s="16"/>
      <c r="O177" s="15"/>
      <c r="P177" s="15"/>
      <c r="Q177" s="14"/>
    </row>
    <row r="178" spans="1:17" s="2" customFormat="1" ht="15" customHeight="1" x14ac:dyDescent="0.25">
      <c r="A178" s="24">
        <v>176</v>
      </c>
      <c r="B178" s="49" t="s">
        <v>160</v>
      </c>
      <c r="C178" s="22" t="s">
        <v>6</v>
      </c>
      <c r="D178" s="29" t="s">
        <v>3</v>
      </c>
      <c r="E178" s="21"/>
      <c r="F178" s="20"/>
      <c r="G178" s="21"/>
      <c r="H178" s="19"/>
      <c r="I178" s="17"/>
      <c r="J178" s="18"/>
      <c r="K178" s="17"/>
      <c r="L178" s="15"/>
      <c r="M178" s="14"/>
      <c r="N178" s="16"/>
      <c r="O178" s="15"/>
      <c r="P178" s="15"/>
      <c r="Q178" s="14"/>
    </row>
    <row r="179" spans="1:17" s="2" customFormat="1" ht="15" customHeight="1" x14ac:dyDescent="0.25">
      <c r="A179" s="24">
        <v>177</v>
      </c>
      <c r="B179" s="49" t="s">
        <v>161</v>
      </c>
      <c r="C179" s="22" t="s">
        <v>6</v>
      </c>
      <c r="D179" s="29" t="s">
        <v>3</v>
      </c>
      <c r="E179" s="21">
        <v>43718</v>
      </c>
      <c r="F179" s="20"/>
      <c r="G179" s="21">
        <v>43734</v>
      </c>
      <c r="H179" s="19" t="s">
        <v>231</v>
      </c>
      <c r="I179" s="17">
        <v>150000000</v>
      </c>
      <c r="J179" s="18">
        <v>26347684.68</v>
      </c>
      <c r="K179" s="17">
        <v>20694000</v>
      </c>
      <c r="L179" s="15">
        <v>129306000</v>
      </c>
      <c r="M179" s="14"/>
      <c r="N179" s="16"/>
      <c r="O179" s="15"/>
      <c r="P179" s="15"/>
      <c r="Q179" s="14"/>
    </row>
    <row r="180" spans="1:17" s="2" customFormat="1" ht="15" customHeight="1" x14ac:dyDescent="0.25">
      <c r="A180" s="24">
        <v>178</v>
      </c>
      <c r="B180" s="49" t="s">
        <v>162</v>
      </c>
      <c r="C180" s="22" t="s">
        <v>6</v>
      </c>
      <c r="D180" s="29" t="s">
        <v>3</v>
      </c>
      <c r="E180" s="21">
        <v>43720</v>
      </c>
      <c r="F180" s="20"/>
      <c r="G180" s="21">
        <v>412629</v>
      </c>
      <c r="H180" s="19" t="s">
        <v>231</v>
      </c>
      <c r="I180" s="17">
        <v>139000000</v>
      </c>
      <c r="J180" s="18">
        <v>24245520.539999999</v>
      </c>
      <c r="K180" s="17">
        <v>26000000</v>
      </c>
      <c r="L180" s="15">
        <f>Table5402945[[#This Row],[Yurtiçi İhraç Limiti Nominal Tutar (TL)]]-Table5402945[[#This Row],[Yurtiçi Satışı Gerçekleşen Nominal Tutar (TL)]]</f>
        <v>113000000</v>
      </c>
      <c r="M180" s="14"/>
      <c r="N180" s="16"/>
      <c r="O180" s="15"/>
      <c r="P180" s="15"/>
      <c r="Q180" s="14"/>
    </row>
    <row r="181" spans="1:17" s="2" customFormat="1" ht="15" customHeight="1" x14ac:dyDescent="0.25">
      <c r="A181" s="24">
        <v>179</v>
      </c>
      <c r="B181" s="49" t="s">
        <v>65</v>
      </c>
      <c r="C181" s="22" t="s">
        <v>6</v>
      </c>
      <c r="D181" s="29" t="s">
        <v>3</v>
      </c>
      <c r="E181" s="21"/>
      <c r="F181" s="20"/>
      <c r="G181" s="21"/>
      <c r="H181" s="19"/>
      <c r="I181" s="17"/>
      <c r="J181" s="18"/>
      <c r="K181" s="17"/>
      <c r="L181" s="15">
        <v>0</v>
      </c>
      <c r="M181" s="16"/>
      <c r="N181" s="16"/>
      <c r="O181" s="15"/>
      <c r="P181" s="15"/>
      <c r="Q181" s="14"/>
    </row>
    <row r="182" spans="1:17" s="2" customFormat="1" ht="15" customHeight="1" x14ac:dyDescent="0.25">
      <c r="A182" s="24">
        <v>180</v>
      </c>
      <c r="B182" s="49" t="s">
        <v>72</v>
      </c>
      <c r="C182" s="22" t="s">
        <v>7</v>
      </c>
      <c r="D182" s="29" t="s">
        <v>3</v>
      </c>
      <c r="E182" s="21">
        <v>43805</v>
      </c>
      <c r="F182" s="20"/>
      <c r="G182" s="21">
        <v>43825</v>
      </c>
      <c r="H182" s="19" t="s">
        <v>231</v>
      </c>
      <c r="I182" s="17">
        <v>600000000</v>
      </c>
      <c r="J182" s="18">
        <v>105548323.54000001</v>
      </c>
      <c r="K182" s="17">
        <v>0</v>
      </c>
      <c r="L182" s="15">
        <v>600000000</v>
      </c>
      <c r="M182" s="14"/>
      <c r="N182" s="16"/>
      <c r="O182" s="15"/>
      <c r="P182" s="15"/>
      <c r="Q182" s="14"/>
    </row>
    <row r="183" spans="1:17" s="2" customFormat="1" ht="15" customHeight="1" x14ac:dyDescent="0.25">
      <c r="A183" s="24">
        <v>181</v>
      </c>
      <c r="B183" s="49" t="s">
        <v>226</v>
      </c>
      <c r="C183" s="22" t="s">
        <v>6</v>
      </c>
      <c r="D183" s="29" t="s">
        <v>3</v>
      </c>
      <c r="E183" s="21">
        <v>43532</v>
      </c>
      <c r="F183" s="20"/>
      <c r="G183" s="21">
        <v>43552</v>
      </c>
      <c r="H183" s="19" t="s">
        <v>230</v>
      </c>
      <c r="I183" s="17">
        <v>530000000</v>
      </c>
      <c r="J183" s="18">
        <v>89830530</v>
      </c>
      <c r="K183" s="17">
        <v>420591500</v>
      </c>
      <c r="L183" s="15">
        <v>109408500</v>
      </c>
      <c r="M183" s="14"/>
      <c r="N183" s="16"/>
      <c r="O183" s="15"/>
      <c r="P183" s="15"/>
      <c r="Q183" s="14"/>
    </row>
    <row r="184" spans="1:17" s="2" customFormat="1" ht="15" customHeight="1" x14ac:dyDescent="0.25">
      <c r="A184" s="24">
        <v>182</v>
      </c>
      <c r="B184" s="49" t="s">
        <v>163</v>
      </c>
      <c r="C184" s="22" t="s">
        <v>4</v>
      </c>
      <c r="D184" s="29" t="s">
        <v>3</v>
      </c>
      <c r="E184" s="21">
        <v>43726</v>
      </c>
      <c r="F184" s="20"/>
      <c r="G184" s="21">
        <v>43755</v>
      </c>
      <c r="H184" s="19" t="s">
        <v>232</v>
      </c>
      <c r="I184" s="17"/>
      <c r="J184" s="18"/>
      <c r="K184" s="17"/>
      <c r="L184" s="15"/>
      <c r="M184" s="14">
        <v>650000000</v>
      </c>
      <c r="N184" s="16" t="s">
        <v>8</v>
      </c>
      <c r="O184" s="15">
        <v>600000000</v>
      </c>
      <c r="P184" s="15">
        <v>50000000</v>
      </c>
      <c r="Q184" s="14">
        <v>3422460000</v>
      </c>
    </row>
    <row r="185" spans="1:17" s="2" customFormat="1" ht="15" customHeight="1" x14ac:dyDescent="0.25">
      <c r="A185" s="24">
        <v>183</v>
      </c>
      <c r="B185" s="49" t="s">
        <v>43</v>
      </c>
      <c r="C185" s="22" t="s">
        <v>7</v>
      </c>
      <c r="D185" s="29" t="s">
        <v>3</v>
      </c>
      <c r="E185" s="21">
        <v>43728</v>
      </c>
      <c r="F185" s="20"/>
      <c r="G185" s="21">
        <v>43755</v>
      </c>
      <c r="H185" s="19" t="s">
        <v>230</v>
      </c>
      <c r="I185" s="17">
        <v>3500000000</v>
      </c>
      <c r="J185" s="18">
        <v>593220338.98000002</v>
      </c>
      <c r="K185" s="17">
        <v>0</v>
      </c>
      <c r="L185" s="15">
        <v>3500000000</v>
      </c>
      <c r="M185" s="14"/>
      <c r="N185" s="16"/>
      <c r="O185" s="15"/>
      <c r="P185" s="15"/>
      <c r="Q185" s="14"/>
    </row>
    <row r="186" spans="1:17" s="2" customFormat="1" ht="15" customHeight="1" x14ac:dyDescent="0.25">
      <c r="A186" s="24">
        <v>184</v>
      </c>
      <c r="B186" s="50" t="s">
        <v>93</v>
      </c>
      <c r="C186" s="22" t="s">
        <v>7</v>
      </c>
      <c r="D186" s="29" t="s">
        <v>3</v>
      </c>
      <c r="E186" s="21">
        <v>43728</v>
      </c>
      <c r="F186" s="20"/>
      <c r="G186" s="21">
        <v>43762</v>
      </c>
      <c r="H186" s="19" t="s">
        <v>233</v>
      </c>
      <c r="I186" s="17">
        <v>5000000000</v>
      </c>
      <c r="J186" s="18">
        <v>847457627.12</v>
      </c>
      <c r="K186" s="17">
        <v>2164015149</v>
      </c>
      <c r="L186" s="15">
        <v>2835984851</v>
      </c>
      <c r="M186" s="14"/>
      <c r="N186" s="16"/>
      <c r="O186" s="15"/>
      <c r="P186" s="15"/>
      <c r="Q186" s="14"/>
    </row>
    <row r="187" spans="1:17" s="2" customFormat="1" ht="15" customHeight="1" x14ac:dyDescent="0.25">
      <c r="A187" s="24">
        <v>185</v>
      </c>
      <c r="B187" s="18" t="s">
        <v>93</v>
      </c>
      <c r="C187" s="22" t="s">
        <v>7</v>
      </c>
      <c r="D187" s="29" t="s">
        <v>3</v>
      </c>
      <c r="E187" s="21">
        <v>43539</v>
      </c>
      <c r="F187" s="20"/>
      <c r="G187" s="21">
        <v>43559</v>
      </c>
      <c r="H187" s="19" t="s">
        <v>232</v>
      </c>
      <c r="I187" s="17"/>
      <c r="J187" s="18"/>
      <c r="K187" s="17"/>
      <c r="L187" s="15"/>
      <c r="M187" s="14">
        <v>7000000000</v>
      </c>
      <c r="N187" s="16" t="s">
        <v>8</v>
      </c>
      <c r="O187" s="15">
        <v>0</v>
      </c>
      <c r="P187" s="15">
        <v>7000000000</v>
      </c>
      <c r="Q187" s="14"/>
    </row>
    <row r="188" spans="1:17" s="2" customFormat="1" ht="15" customHeight="1" x14ac:dyDescent="0.25">
      <c r="A188" s="24">
        <v>186</v>
      </c>
      <c r="B188" s="50" t="s">
        <v>55</v>
      </c>
      <c r="C188" s="22" t="s">
        <v>7</v>
      </c>
      <c r="D188" s="29" t="s">
        <v>3</v>
      </c>
      <c r="E188" s="21">
        <v>43731</v>
      </c>
      <c r="F188" s="20"/>
      <c r="G188" s="21">
        <v>43762</v>
      </c>
      <c r="H188" s="19" t="s">
        <v>234</v>
      </c>
      <c r="I188" s="17">
        <v>25000000000</v>
      </c>
      <c r="J188" s="18">
        <v>4339750377.55828</v>
      </c>
      <c r="K188" s="17">
        <v>2087591998</v>
      </c>
      <c r="L188" s="15">
        <v>22912408002</v>
      </c>
      <c r="M188" s="14"/>
      <c r="N188" s="16"/>
      <c r="O188" s="15"/>
      <c r="P188" s="15"/>
      <c r="Q188" s="14"/>
    </row>
    <row r="189" spans="1:17" s="2" customFormat="1" ht="15" customHeight="1" x14ac:dyDescent="0.25">
      <c r="A189" s="24">
        <v>187</v>
      </c>
      <c r="B189" s="18" t="s">
        <v>55</v>
      </c>
      <c r="C189" s="22" t="s">
        <v>7</v>
      </c>
      <c r="D189" s="29" t="s">
        <v>3</v>
      </c>
      <c r="E189" s="20">
        <v>43462</v>
      </c>
      <c r="F189" s="20"/>
      <c r="G189" s="20">
        <v>43489</v>
      </c>
      <c r="H189" s="29" t="s">
        <v>232</v>
      </c>
      <c r="I189" s="17"/>
      <c r="J189" s="18"/>
      <c r="K189" s="17"/>
      <c r="L189" s="15"/>
      <c r="M189" s="14">
        <v>5000000000</v>
      </c>
      <c r="N189" s="16" t="s">
        <v>8</v>
      </c>
      <c r="O189" s="15">
        <v>53000000</v>
      </c>
      <c r="P189" s="15">
        <v>4947000000</v>
      </c>
      <c r="Q189" s="14"/>
    </row>
    <row r="190" spans="1:17" s="2" customFormat="1" ht="15" customHeight="1" x14ac:dyDescent="0.25">
      <c r="A190" s="24">
        <v>188</v>
      </c>
      <c r="B190" s="49" t="s">
        <v>68</v>
      </c>
      <c r="C190" s="22" t="s">
        <v>6</v>
      </c>
      <c r="D190" s="29" t="s">
        <v>3</v>
      </c>
      <c r="E190" s="20">
        <v>43488</v>
      </c>
      <c r="F190" s="20"/>
      <c r="G190" s="20">
        <v>43503</v>
      </c>
      <c r="H190" s="29" t="s">
        <v>231</v>
      </c>
      <c r="I190" s="17">
        <v>1100000000</v>
      </c>
      <c r="J190" s="18">
        <v>210482003.78867599</v>
      </c>
      <c r="K190" s="17">
        <v>0</v>
      </c>
      <c r="L190" s="15">
        <v>1100000000</v>
      </c>
      <c r="M190" s="16"/>
      <c r="N190" s="16"/>
      <c r="O190" s="15"/>
      <c r="P190" s="15"/>
      <c r="Q190" s="14"/>
    </row>
    <row r="191" spans="1:17" s="2" customFormat="1" ht="15" customHeight="1" x14ac:dyDescent="0.25">
      <c r="A191" s="24">
        <v>189</v>
      </c>
      <c r="B191" s="49" t="s">
        <v>134</v>
      </c>
      <c r="C191" s="22" t="s">
        <v>7</v>
      </c>
      <c r="D191" s="29" t="s">
        <v>3</v>
      </c>
      <c r="E191" s="20">
        <v>43633</v>
      </c>
      <c r="F191" s="20"/>
      <c r="G191" s="20">
        <v>43657</v>
      </c>
      <c r="H191" s="29" t="s">
        <v>231</v>
      </c>
      <c r="I191" s="17">
        <v>500000000</v>
      </c>
      <c r="J191" s="18">
        <v>95093191.327500895</v>
      </c>
      <c r="K191" s="17">
        <v>0</v>
      </c>
      <c r="L191" s="15">
        <v>500000000</v>
      </c>
      <c r="M191" s="16"/>
      <c r="N191" s="16"/>
      <c r="O191" s="15"/>
      <c r="P191" s="15"/>
      <c r="Q191" s="14"/>
    </row>
    <row r="192" spans="1:17" s="2" customFormat="1" ht="15" customHeight="1" x14ac:dyDescent="0.25">
      <c r="A192" s="24">
        <v>190</v>
      </c>
      <c r="B192" s="49" t="s">
        <v>164</v>
      </c>
      <c r="C192" s="22" t="s">
        <v>6</v>
      </c>
      <c r="D192" s="29" t="s">
        <v>3</v>
      </c>
      <c r="E192" s="20">
        <v>43742</v>
      </c>
      <c r="F192" s="20"/>
      <c r="G192" s="20">
        <v>43769</v>
      </c>
      <c r="H192" s="29" t="s">
        <v>231</v>
      </c>
      <c r="I192" s="17">
        <v>119000000</v>
      </c>
      <c r="J192" s="18">
        <v>20599283.3526631</v>
      </c>
      <c r="K192" s="17">
        <v>0</v>
      </c>
      <c r="L192" s="15">
        <v>119000000</v>
      </c>
      <c r="M192" s="16"/>
      <c r="N192" s="16"/>
      <c r="O192" s="15"/>
      <c r="P192" s="15"/>
      <c r="Q192" s="14"/>
    </row>
    <row r="193" spans="1:17" s="2" customFormat="1" ht="15" customHeight="1" x14ac:dyDescent="0.25">
      <c r="A193" s="24">
        <v>191</v>
      </c>
      <c r="B193" s="49" t="s">
        <v>165</v>
      </c>
      <c r="C193" s="22" t="s">
        <v>6</v>
      </c>
      <c r="D193" s="29" t="s">
        <v>3</v>
      </c>
      <c r="E193" s="20">
        <v>43745</v>
      </c>
      <c r="F193" s="20"/>
      <c r="G193" s="20">
        <v>43762</v>
      </c>
      <c r="H193" s="29" t="s">
        <v>231</v>
      </c>
      <c r="I193" s="17">
        <v>70000000</v>
      </c>
      <c r="J193" s="18">
        <v>12222377.4270149</v>
      </c>
      <c r="K193" s="17">
        <v>0</v>
      </c>
      <c r="L193" s="15">
        <v>70000000</v>
      </c>
      <c r="M193" s="16"/>
      <c r="N193" s="16"/>
      <c r="O193" s="15"/>
      <c r="P193" s="15"/>
      <c r="Q193" s="14"/>
    </row>
    <row r="194" spans="1:17" s="2" customFormat="1" ht="15" customHeight="1" x14ac:dyDescent="0.25">
      <c r="A194" s="24">
        <v>192</v>
      </c>
      <c r="B194" s="49" t="s">
        <v>89</v>
      </c>
      <c r="C194" s="22" t="s">
        <v>6</v>
      </c>
      <c r="D194" s="29" t="s">
        <v>3</v>
      </c>
      <c r="E194" s="20">
        <v>43535</v>
      </c>
      <c r="F194" s="20"/>
      <c r="G194" s="20">
        <v>43552</v>
      </c>
      <c r="H194" s="29" t="s">
        <v>231</v>
      </c>
      <c r="I194" s="17">
        <v>290000000</v>
      </c>
      <c r="J194" s="18">
        <v>51347427.316831298</v>
      </c>
      <c r="K194" s="17">
        <v>0</v>
      </c>
      <c r="L194" s="15">
        <v>290000000</v>
      </c>
      <c r="M194" s="16"/>
      <c r="N194" s="16"/>
      <c r="O194" s="15"/>
      <c r="P194" s="15"/>
      <c r="Q194" s="14"/>
    </row>
    <row r="195" spans="1:17" s="2" customFormat="1" ht="15" customHeight="1" x14ac:dyDescent="0.25">
      <c r="A195" s="24">
        <v>193</v>
      </c>
      <c r="B195" s="49" t="s">
        <v>96</v>
      </c>
      <c r="C195" s="22" t="s">
        <v>6</v>
      </c>
      <c r="D195" s="29" t="s">
        <v>3</v>
      </c>
      <c r="E195" s="20">
        <v>43808</v>
      </c>
      <c r="F195" s="20"/>
      <c r="G195" s="20">
        <v>43811</v>
      </c>
      <c r="H195" s="29" t="s">
        <v>234</v>
      </c>
      <c r="I195" s="17">
        <v>205000000</v>
      </c>
      <c r="J195" s="18">
        <v>34419073.203492202</v>
      </c>
      <c r="K195" s="17">
        <v>23870000</v>
      </c>
      <c r="L195" s="15">
        <v>181130000</v>
      </c>
      <c r="M195" s="16"/>
      <c r="N195" s="16"/>
      <c r="O195" s="15"/>
      <c r="P195" s="15"/>
      <c r="Q195" s="14"/>
    </row>
    <row r="196" spans="1:17" s="2" customFormat="1" ht="15" customHeight="1" x14ac:dyDescent="0.25">
      <c r="A196" s="24">
        <v>194</v>
      </c>
      <c r="B196" s="49" t="s">
        <v>83</v>
      </c>
      <c r="C196" s="22" t="s">
        <v>4</v>
      </c>
      <c r="D196" s="29" t="s">
        <v>3</v>
      </c>
      <c r="E196" s="20">
        <v>43755</v>
      </c>
      <c r="F196" s="20"/>
      <c r="G196" s="20">
        <v>43783</v>
      </c>
      <c r="H196" s="29" t="s">
        <v>231</v>
      </c>
      <c r="I196" s="17">
        <v>600000000</v>
      </c>
      <c r="J196" s="18">
        <v>109493047.191503</v>
      </c>
      <c r="K196" s="17">
        <v>83480000</v>
      </c>
      <c r="L196" s="15">
        <v>516520000</v>
      </c>
      <c r="M196" s="16"/>
      <c r="N196" s="16"/>
      <c r="O196" s="15"/>
      <c r="P196" s="15"/>
      <c r="Q196" s="14"/>
    </row>
    <row r="197" spans="1:17" s="2" customFormat="1" ht="15" customHeight="1" x14ac:dyDescent="0.25">
      <c r="A197" s="24">
        <v>195</v>
      </c>
      <c r="B197" s="49" t="s">
        <v>166</v>
      </c>
      <c r="C197" s="22" t="s">
        <v>6</v>
      </c>
      <c r="D197" s="29" t="s">
        <v>3</v>
      </c>
      <c r="E197" s="20">
        <v>43756</v>
      </c>
      <c r="F197" s="20"/>
      <c r="G197" s="20">
        <v>43776</v>
      </c>
      <c r="H197" s="29" t="s">
        <v>231</v>
      </c>
      <c r="I197" s="17">
        <v>50000000</v>
      </c>
      <c r="J197" s="18">
        <v>8687191.6046980303</v>
      </c>
      <c r="K197" s="17">
        <v>10000000</v>
      </c>
      <c r="L197" s="15">
        <v>40000000</v>
      </c>
      <c r="M197" s="16"/>
      <c r="N197" s="16"/>
      <c r="O197" s="15"/>
      <c r="P197" s="15"/>
      <c r="Q197" s="14"/>
    </row>
    <row r="198" spans="1:17" s="2" customFormat="1" ht="15" customHeight="1" x14ac:dyDescent="0.25">
      <c r="A198" s="24">
        <v>196</v>
      </c>
      <c r="B198" s="49" t="s">
        <v>42</v>
      </c>
      <c r="C198" s="22" t="s">
        <v>6</v>
      </c>
      <c r="D198" s="29" t="s">
        <v>3</v>
      </c>
      <c r="E198" s="20">
        <v>43756</v>
      </c>
      <c r="F198" s="20"/>
      <c r="G198" s="20">
        <v>43783</v>
      </c>
      <c r="H198" s="29" t="s">
        <v>231</v>
      </c>
      <c r="I198" s="17">
        <v>350000000</v>
      </c>
      <c r="J198" s="18">
        <v>60594518.792957097</v>
      </c>
      <c r="K198" s="17">
        <v>73000000</v>
      </c>
      <c r="L198" s="15">
        <v>277000000</v>
      </c>
      <c r="M198" s="16"/>
      <c r="N198" s="16"/>
      <c r="O198" s="15"/>
      <c r="P198" s="15"/>
      <c r="Q198" s="14"/>
    </row>
    <row r="199" spans="1:17" s="2" customFormat="1" ht="15" customHeight="1" x14ac:dyDescent="0.25">
      <c r="A199" s="24">
        <v>197</v>
      </c>
      <c r="B199" s="49" t="s">
        <v>61</v>
      </c>
      <c r="C199" s="22" t="s">
        <v>7</v>
      </c>
      <c r="D199" s="29" t="s">
        <v>3</v>
      </c>
      <c r="E199" s="20">
        <v>43759</v>
      </c>
      <c r="F199" s="20"/>
      <c r="G199" s="20">
        <v>43790</v>
      </c>
      <c r="H199" s="29" t="s">
        <v>230</v>
      </c>
      <c r="I199" s="17">
        <v>30000000000</v>
      </c>
      <c r="J199" s="18">
        <v>5255413075.4677296</v>
      </c>
      <c r="K199" s="17">
        <v>300000000</v>
      </c>
      <c r="L199" s="15">
        <v>29700000000</v>
      </c>
      <c r="M199" s="16"/>
      <c r="N199" s="16"/>
      <c r="O199" s="15"/>
      <c r="P199" s="15"/>
      <c r="Q199" s="14"/>
    </row>
    <row r="200" spans="1:17" s="2" customFormat="1" ht="15" customHeight="1" x14ac:dyDescent="0.25">
      <c r="A200" s="24">
        <v>198</v>
      </c>
      <c r="B200" s="49" t="s">
        <v>167</v>
      </c>
      <c r="C200" s="22" t="s">
        <v>6</v>
      </c>
      <c r="D200" s="29" t="s">
        <v>3</v>
      </c>
      <c r="E200" s="20">
        <v>43756</v>
      </c>
      <c r="F200" s="20"/>
      <c r="G200" s="20">
        <v>43783</v>
      </c>
      <c r="H200" s="29" t="s">
        <v>231</v>
      </c>
      <c r="I200" s="17">
        <v>100000000</v>
      </c>
      <c r="J200" s="18">
        <v>17312719.655130599</v>
      </c>
      <c r="K200" s="17">
        <v>0</v>
      </c>
      <c r="L200" s="15">
        <v>100000000</v>
      </c>
      <c r="M200" s="16"/>
      <c r="N200" s="16"/>
      <c r="O200" s="15"/>
      <c r="P200" s="15"/>
      <c r="Q200" s="14"/>
    </row>
    <row r="201" spans="1:17" s="2" customFormat="1" ht="15" customHeight="1" x14ac:dyDescent="0.25">
      <c r="A201" s="24">
        <v>199</v>
      </c>
      <c r="B201" s="49" t="s">
        <v>227</v>
      </c>
      <c r="C201" s="22" t="s">
        <v>6</v>
      </c>
      <c r="D201" s="29" t="s">
        <v>3</v>
      </c>
      <c r="E201" s="20">
        <v>43759</v>
      </c>
      <c r="F201" s="20"/>
      <c r="G201" s="20">
        <v>43783</v>
      </c>
      <c r="H201" s="29" t="s">
        <v>234</v>
      </c>
      <c r="I201" s="17">
        <v>220000000</v>
      </c>
      <c r="J201" s="18">
        <v>38087983.241287299</v>
      </c>
      <c r="K201" s="17">
        <v>125000000</v>
      </c>
      <c r="L201" s="15">
        <v>95000000</v>
      </c>
      <c r="M201" s="16"/>
      <c r="N201" s="16"/>
      <c r="O201" s="15"/>
      <c r="P201" s="15"/>
      <c r="Q201" s="14"/>
    </row>
    <row r="202" spans="1:17" s="2" customFormat="1" ht="15" customHeight="1" x14ac:dyDescent="0.25">
      <c r="A202" s="24">
        <v>200</v>
      </c>
      <c r="B202" s="49" t="s">
        <v>228</v>
      </c>
      <c r="C202" s="22" t="s">
        <v>6</v>
      </c>
      <c r="D202" s="29" t="s">
        <v>3</v>
      </c>
      <c r="E202" s="20">
        <v>43808</v>
      </c>
      <c r="F202" s="20"/>
      <c r="G202" s="20">
        <v>43818</v>
      </c>
      <c r="H202" s="29" t="s">
        <v>231</v>
      </c>
      <c r="I202" s="17">
        <v>300000000</v>
      </c>
      <c r="J202" s="18">
        <v>50464271.295922399</v>
      </c>
      <c r="K202" s="17">
        <v>0</v>
      </c>
      <c r="L202" s="15">
        <v>300000000</v>
      </c>
      <c r="M202" s="16"/>
      <c r="N202" s="16"/>
      <c r="O202" s="15"/>
      <c r="P202" s="15"/>
      <c r="Q202" s="14"/>
    </row>
    <row r="203" spans="1:17" s="2" customFormat="1" ht="15" customHeight="1" x14ac:dyDescent="0.25">
      <c r="A203" s="24">
        <v>201</v>
      </c>
      <c r="B203" s="49" t="s">
        <v>91</v>
      </c>
      <c r="C203" s="22" t="s">
        <v>6</v>
      </c>
      <c r="D203" s="29" t="s">
        <v>3</v>
      </c>
      <c r="E203" s="20">
        <v>43549</v>
      </c>
      <c r="F203" s="20"/>
      <c r="G203" s="20">
        <v>43552</v>
      </c>
      <c r="H203" s="29" t="s">
        <v>231</v>
      </c>
      <c r="I203" s="17">
        <v>1512769000</v>
      </c>
      <c r="J203" s="18">
        <v>272051397.33122301</v>
      </c>
      <c r="K203" s="17">
        <v>1426000000</v>
      </c>
      <c r="L203" s="15">
        <v>86769000</v>
      </c>
      <c r="M203" s="16"/>
      <c r="N203" s="16"/>
      <c r="O203" s="15"/>
      <c r="P203" s="15"/>
      <c r="Q203" s="14"/>
    </row>
    <row r="204" spans="1:17" s="2" customFormat="1" ht="15" customHeight="1" x14ac:dyDescent="0.25">
      <c r="A204" s="24">
        <v>202</v>
      </c>
      <c r="B204" s="49" t="s">
        <v>168</v>
      </c>
      <c r="C204" s="22" t="s">
        <v>6</v>
      </c>
      <c r="D204" s="29" t="s">
        <v>3</v>
      </c>
      <c r="E204" s="20">
        <v>43759</v>
      </c>
      <c r="F204" s="20"/>
      <c r="G204" s="20">
        <v>43776</v>
      </c>
      <c r="H204" s="29" t="s">
        <v>231</v>
      </c>
      <c r="I204" s="17">
        <v>2500000000</v>
      </c>
      <c r="J204" s="18">
        <v>439738267.78301501</v>
      </c>
      <c r="K204" s="17">
        <v>0</v>
      </c>
      <c r="L204" s="15">
        <v>2500000000</v>
      </c>
      <c r="M204" s="16"/>
      <c r="N204" s="16"/>
      <c r="O204" s="15"/>
      <c r="P204" s="15"/>
      <c r="Q204" s="14"/>
    </row>
    <row r="205" spans="1:17" s="2" customFormat="1" ht="15" customHeight="1" x14ac:dyDescent="0.25">
      <c r="A205" s="24">
        <v>203</v>
      </c>
      <c r="B205" s="49" t="s">
        <v>37</v>
      </c>
      <c r="C205" s="22" t="s">
        <v>6</v>
      </c>
      <c r="D205" s="29" t="s">
        <v>3</v>
      </c>
      <c r="E205" s="20">
        <v>43481</v>
      </c>
      <c r="F205" s="20"/>
      <c r="G205" s="20">
        <v>43496</v>
      </c>
      <c r="H205" s="29" t="s">
        <v>230</v>
      </c>
      <c r="I205" s="17">
        <v>2000000000</v>
      </c>
      <c r="J205" s="18">
        <v>382548153.24879003</v>
      </c>
      <c r="K205" s="17">
        <v>1986471584</v>
      </c>
      <c r="L205" s="15">
        <v>13528416</v>
      </c>
      <c r="M205" s="16"/>
      <c r="N205" s="16"/>
      <c r="O205" s="15"/>
      <c r="P205" s="15"/>
      <c r="Q205" s="14"/>
    </row>
    <row r="206" spans="1:17" s="2" customFormat="1" ht="15" customHeight="1" x14ac:dyDescent="0.25">
      <c r="A206" s="24">
        <v>204</v>
      </c>
      <c r="B206" s="49" t="s">
        <v>169</v>
      </c>
      <c r="C206" s="22" t="s">
        <v>6</v>
      </c>
      <c r="D206" s="29" t="s">
        <v>3</v>
      </c>
      <c r="E206" s="20">
        <v>43774</v>
      </c>
      <c r="F206" s="20"/>
      <c r="G206" s="20">
        <v>43797</v>
      </c>
      <c r="H206" s="29" t="s">
        <v>230</v>
      </c>
      <c r="I206" s="17">
        <v>75000000</v>
      </c>
      <c r="J206" s="18">
        <v>12982741.608821301</v>
      </c>
      <c r="K206" s="17">
        <v>0</v>
      </c>
      <c r="L206" s="15">
        <v>75000000</v>
      </c>
      <c r="M206" s="16"/>
      <c r="N206" s="16"/>
      <c r="O206" s="15"/>
      <c r="P206" s="15"/>
      <c r="Q206" s="14"/>
    </row>
    <row r="207" spans="1:17" s="2" customFormat="1" ht="15" customHeight="1" x14ac:dyDescent="0.25">
      <c r="A207" s="24">
        <v>205</v>
      </c>
      <c r="B207" s="49" t="s">
        <v>170</v>
      </c>
      <c r="C207" s="22" t="s">
        <v>4</v>
      </c>
      <c r="D207" s="29" t="s">
        <v>3</v>
      </c>
      <c r="E207" s="20">
        <v>43775</v>
      </c>
      <c r="F207" s="20"/>
      <c r="G207" s="20">
        <v>43797</v>
      </c>
      <c r="H207" s="29"/>
      <c r="I207" s="17">
        <v>200000000</v>
      </c>
      <c r="J207" s="18">
        <v>34620644.290190198</v>
      </c>
      <c r="K207" s="17">
        <v>20000000</v>
      </c>
      <c r="L207" s="15">
        <v>180000000</v>
      </c>
      <c r="M207" s="16"/>
      <c r="N207" s="16"/>
      <c r="O207" s="15"/>
      <c r="P207" s="15"/>
      <c r="Q207" s="14"/>
    </row>
    <row r="208" spans="1:17" s="2" customFormat="1" ht="15" customHeight="1" x14ac:dyDescent="0.25">
      <c r="A208" s="24">
        <v>206</v>
      </c>
      <c r="B208" s="49" t="s">
        <v>134</v>
      </c>
      <c r="C208" s="22" t="s">
        <v>7</v>
      </c>
      <c r="D208" s="29" t="s">
        <v>3</v>
      </c>
      <c r="E208" s="20">
        <v>43742</v>
      </c>
      <c r="F208" s="20"/>
      <c r="G208" s="20">
        <v>43762</v>
      </c>
      <c r="H208" s="29" t="s">
        <v>230</v>
      </c>
      <c r="I208" s="17">
        <v>1500000000</v>
      </c>
      <c r="J208" s="18">
        <v>266676148.48527899</v>
      </c>
      <c r="K208" s="17">
        <v>270000000</v>
      </c>
      <c r="L208" s="15">
        <v>1230000000</v>
      </c>
      <c r="M208" s="16"/>
      <c r="N208" s="16"/>
      <c r="O208" s="15"/>
      <c r="P208" s="15"/>
      <c r="Q208" s="14"/>
    </row>
    <row r="209" spans="1:17" s="2" customFormat="1" ht="15" customHeight="1" x14ac:dyDescent="0.25">
      <c r="A209" s="24">
        <v>207</v>
      </c>
      <c r="B209" s="49" t="s">
        <v>134</v>
      </c>
      <c r="C209" s="22" t="s">
        <v>7</v>
      </c>
      <c r="D209" s="29" t="s">
        <v>3</v>
      </c>
      <c r="E209" s="20">
        <v>43777</v>
      </c>
      <c r="F209" s="20"/>
      <c r="G209" s="20">
        <v>43797</v>
      </c>
      <c r="H209" s="29" t="s">
        <v>231</v>
      </c>
      <c r="I209" s="17">
        <v>1000000000</v>
      </c>
      <c r="J209" s="18">
        <v>173590015.10233101</v>
      </c>
      <c r="K209" s="17">
        <v>250000000</v>
      </c>
      <c r="L209" s="15">
        <v>750000000</v>
      </c>
      <c r="M209" s="16"/>
      <c r="N209" s="16"/>
      <c r="O209" s="15"/>
      <c r="P209" s="15"/>
      <c r="Q209" s="14"/>
    </row>
    <row r="210" spans="1:17" s="2" customFormat="1" ht="15" customHeight="1" x14ac:dyDescent="0.25">
      <c r="A210" s="24">
        <v>208</v>
      </c>
      <c r="B210" s="49" t="s">
        <v>229</v>
      </c>
      <c r="C210" s="22" t="s">
        <v>6</v>
      </c>
      <c r="D210" s="29" t="s">
        <v>3</v>
      </c>
      <c r="E210" s="20">
        <v>43594</v>
      </c>
      <c r="F210" s="20"/>
      <c r="G210" s="20">
        <v>43657</v>
      </c>
      <c r="H210" s="29" t="s">
        <v>231</v>
      </c>
      <c r="I210" s="17">
        <v>500000000</v>
      </c>
      <c r="J210" s="18">
        <v>87947653.556603104</v>
      </c>
      <c r="K210" s="17">
        <v>88000000</v>
      </c>
      <c r="L210" s="15">
        <v>412000000</v>
      </c>
      <c r="M210" s="16"/>
      <c r="N210" s="16"/>
      <c r="O210" s="15"/>
      <c r="P210" s="15"/>
      <c r="Q210" s="14"/>
    </row>
    <row r="211" spans="1:17" s="2" customFormat="1" ht="15" customHeight="1" x14ac:dyDescent="0.25">
      <c r="A211" s="24">
        <v>209</v>
      </c>
      <c r="B211" s="49" t="s">
        <v>171</v>
      </c>
      <c r="C211" s="22" t="s">
        <v>4</v>
      </c>
      <c r="D211" s="29" t="s">
        <v>3</v>
      </c>
      <c r="E211" s="20">
        <v>43784</v>
      </c>
      <c r="F211" s="20"/>
      <c r="G211" s="20">
        <v>43790</v>
      </c>
      <c r="H211" s="29" t="s">
        <v>231</v>
      </c>
      <c r="I211" s="17">
        <v>1000000000</v>
      </c>
      <c r="J211" s="18">
        <v>175180435.84892401</v>
      </c>
      <c r="K211" s="17">
        <v>0</v>
      </c>
      <c r="L211" s="15">
        <v>1000000000</v>
      </c>
      <c r="M211" s="16"/>
      <c r="N211" s="16"/>
      <c r="O211" s="15"/>
      <c r="P211" s="15"/>
      <c r="Q211" s="14"/>
    </row>
    <row r="212" spans="1:17" s="2" customFormat="1" ht="15" customHeight="1" x14ac:dyDescent="0.25">
      <c r="A212" s="24">
        <v>210</v>
      </c>
      <c r="B212" s="49" t="s">
        <v>172</v>
      </c>
      <c r="C212" s="22" t="s">
        <v>6</v>
      </c>
      <c r="D212" s="29" t="s">
        <v>3</v>
      </c>
      <c r="E212" s="20">
        <v>43784</v>
      </c>
      <c r="F212" s="20"/>
      <c r="G212" s="20">
        <v>43811</v>
      </c>
      <c r="H212" s="29" t="s">
        <v>231</v>
      </c>
      <c r="I212" s="17">
        <v>150000000</v>
      </c>
      <c r="J212" s="18">
        <v>25832228.288012099</v>
      </c>
      <c r="K212" s="17">
        <v>0</v>
      </c>
      <c r="L212" s="15">
        <v>150000000</v>
      </c>
      <c r="M212" s="16"/>
      <c r="N212" s="16"/>
      <c r="O212" s="15"/>
      <c r="P212" s="15"/>
      <c r="Q212" s="14"/>
    </row>
    <row r="213" spans="1:17" s="2" customFormat="1" ht="15" customHeight="1" x14ac:dyDescent="0.25">
      <c r="A213" s="24">
        <v>211</v>
      </c>
      <c r="B213" s="49" t="s">
        <v>66</v>
      </c>
      <c r="C213" s="22" t="s">
        <v>7</v>
      </c>
      <c r="D213" s="29" t="s">
        <v>3</v>
      </c>
      <c r="E213" s="20">
        <v>43483</v>
      </c>
      <c r="F213" s="20"/>
      <c r="G213" s="20">
        <v>43503</v>
      </c>
      <c r="H213" s="29" t="s">
        <v>232</v>
      </c>
      <c r="I213" s="17"/>
      <c r="J213" s="18"/>
      <c r="K213" s="17"/>
      <c r="L213" s="15"/>
      <c r="M213" s="14">
        <v>6000000000</v>
      </c>
      <c r="N213" s="16" t="s">
        <v>8</v>
      </c>
      <c r="O213" s="15">
        <v>0</v>
      </c>
      <c r="P213" s="15">
        <v>6000000000</v>
      </c>
      <c r="Q213" s="14">
        <v>31548000000</v>
      </c>
    </row>
    <row r="214" spans="1:17" s="2" customFormat="1" ht="15" customHeight="1" x14ac:dyDescent="0.25">
      <c r="A214" s="24">
        <v>212</v>
      </c>
      <c r="B214" s="49" t="s">
        <v>88</v>
      </c>
      <c r="C214" s="22" t="s">
        <v>4</v>
      </c>
      <c r="D214" s="29" t="s">
        <v>3</v>
      </c>
      <c r="E214" s="20">
        <v>43543</v>
      </c>
      <c r="F214" s="20"/>
      <c r="G214" s="20">
        <v>43545</v>
      </c>
      <c r="H214" s="29" t="s">
        <v>230</v>
      </c>
      <c r="I214" s="17">
        <v>500000000</v>
      </c>
      <c r="J214" s="18">
        <v>91622077.255735502</v>
      </c>
      <c r="K214" s="17">
        <v>500000000</v>
      </c>
      <c r="L214" s="15">
        <v>0</v>
      </c>
      <c r="M214" s="16"/>
      <c r="N214" s="16"/>
      <c r="O214" s="15"/>
      <c r="P214" s="15"/>
      <c r="Q214" s="14"/>
    </row>
    <row r="215" spans="1:17" s="2" customFormat="1" ht="15" customHeight="1" x14ac:dyDescent="0.25">
      <c r="A215" s="24">
        <v>213</v>
      </c>
      <c r="B215" s="49" t="s">
        <v>122</v>
      </c>
      <c r="C215" s="22" t="s">
        <v>4</v>
      </c>
      <c r="D215" s="29" t="s">
        <v>3</v>
      </c>
      <c r="E215" s="20">
        <v>43605</v>
      </c>
      <c r="F215" s="20"/>
      <c r="G215" s="20">
        <v>43643</v>
      </c>
      <c r="H215" s="29" t="s">
        <v>231</v>
      </c>
      <c r="I215" s="17">
        <v>250000000</v>
      </c>
      <c r="J215" s="15">
        <v>43211476.9682827</v>
      </c>
      <c r="K215" s="17">
        <v>154000000</v>
      </c>
      <c r="L215" s="15">
        <v>96000000</v>
      </c>
      <c r="M215" s="14"/>
      <c r="N215" s="16"/>
      <c r="O215" s="14"/>
      <c r="P215" s="15"/>
      <c r="Q215" s="14"/>
    </row>
    <row r="216" spans="1:17" s="2" customFormat="1" ht="15" customHeight="1" x14ac:dyDescent="0.25">
      <c r="A216" s="24">
        <v>214</v>
      </c>
      <c r="B216" s="49" t="s">
        <v>173</v>
      </c>
      <c r="C216" s="22" t="s">
        <v>6</v>
      </c>
      <c r="D216" s="29" t="s">
        <v>3</v>
      </c>
      <c r="E216" s="20">
        <v>43795</v>
      </c>
      <c r="F216" s="20"/>
      <c r="G216" s="20">
        <v>43811</v>
      </c>
      <c r="H216" s="29" t="s">
        <v>231</v>
      </c>
      <c r="I216" s="17">
        <v>900000000</v>
      </c>
      <c r="J216" s="18">
        <v>154993369.72807199</v>
      </c>
      <c r="K216" s="17">
        <v>0</v>
      </c>
      <c r="L216" s="15">
        <v>900000000</v>
      </c>
      <c r="M216" s="16"/>
      <c r="N216" s="16"/>
      <c r="O216" s="15"/>
      <c r="P216" s="15"/>
      <c r="Q216" s="14"/>
    </row>
    <row r="217" spans="1:17" s="2" customFormat="1" ht="15" customHeight="1" x14ac:dyDescent="0.25">
      <c r="A217" s="24">
        <v>215</v>
      </c>
      <c r="B217" s="49" t="s">
        <v>105</v>
      </c>
      <c r="C217" s="22" t="s">
        <v>6</v>
      </c>
      <c r="D217" s="29" t="s">
        <v>3</v>
      </c>
      <c r="E217" s="20">
        <v>43559</v>
      </c>
      <c r="F217" s="20"/>
      <c r="G217" s="20">
        <v>43587</v>
      </c>
      <c r="H217" s="29" t="s">
        <v>233</v>
      </c>
      <c r="I217" s="17">
        <v>100000000</v>
      </c>
      <c r="J217" s="18">
        <v>16731361.263552399</v>
      </c>
      <c r="K217" s="17">
        <v>96600000</v>
      </c>
      <c r="L217" s="15">
        <v>3400000</v>
      </c>
      <c r="M217" s="16"/>
      <c r="N217" s="16"/>
      <c r="O217" s="15"/>
      <c r="P217" s="15"/>
      <c r="Q217" s="14"/>
    </row>
    <row r="218" spans="1:17" s="2" customFormat="1" ht="15" customHeight="1" x14ac:dyDescent="0.25">
      <c r="A218" s="24">
        <v>216</v>
      </c>
      <c r="B218" s="49" t="s">
        <v>50</v>
      </c>
      <c r="C218" s="22" t="s">
        <v>6</v>
      </c>
      <c r="D218" s="29" t="s">
        <v>3</v>
      </c>
      <c r="E218" s="20">
        <v>43455</v>
      </c>
      <c r="F218" s="20"/>
      <c r="G218" s="20">
        <v>43482</v>
      </c>
      <c r="H218" s="29" t="s">
        <v>231</v>
      </c>
      <c r="I218" s="17">
        <v>500000000</v>
      </c>
      <c r="J218" s="18">
        <v>93040565.686639294</v>
      </c>
      <c r="K218" s="17">
        <v>493879000</v>
      </c>
      <c r="L218" s="15">
        <v>6121000</v>
      </c>
      <c r="M218" s="16"/>
      <c r="N218" s="16"/>
      <c r="O218" s="15"/>
      <c r="P218" s="15"/>
      <c r="Q218" s="14"/>
    </row>
    <row r="219" spans="1:17" s="2" customFormat="1" ht="15" customHeight="1" x14ac:dyDescent="0.25">
      <c r="A219" s="24">
        <v>217</v>
      </c>
      <c r="B219" s="49" t="s">
        <v>50</v>
      </c>
      <c r="C219" s="22" t="s">
        <v>6</v>
      </c>
      <c r="D219" s="29" t="s">
        <v>3</v>
      </c>
      <c r="E219" s="20">
        <v>43536</v>
      </c>
      <c r="F219" s="20"/>
      <c r="G219" s="20">
        <v>43545</v>
      </c>
      <c r="H219" s="29" t="s">
        <v>231</v>
      </c>
      <c r="I219" s="17">
        <v>1000000000</v>
      </c>
      <c r="J219" s="18">
        <v>183244154.511471</v>
      </c>
      <c r="K219" s="17">
        <v>862113000</v>
      </c>
      <c r="L219" s="15">
        <v>137887000</v>
      </c>
      <c r="M219" s="16"/>
      <c r="N219" s="16"/>
      <c r="O219" s="15"/>
      <c r="P219" s="15"/>
      <c r="Q219" s="14"/>
    </row>
    <row r="220" spans="1:17" s="2" customFormat="1" ht="15" customHeight="1" x14ac:dyDescent="0.25">
      <c r="A220" s="24">
        <v>218</v>
      </c>
      <c r="B220" s="49" t="s">
        <v>50</v>
      </c>
      <c r="C220" s="22" t="s">
        <v>6</v>
      </c>
      <c r="D220" s="29" t="s">
        <v>3</v>
      </c>
      <c r="E220" s="20">
        <v>43647</v>
      </c>
      <c r="F220" s="20"/>
      <c r="G220" s="20">
        <v>43671</v>
      </c>
      <c r="H220" s="29" t="s">
        <v>231</v>
      </c>
      <c r="I220" s="17">
        <v>1050000000</v>
      </c>
      <c r="J220" s="18">
        <v>183633851.58886999</v>
      </c>
      <c r="K220" s="17">
        <v>522941000</v>
      </c>
      <c r="L220" s="15">
        <v>527059000</v>
      </c>
      <c r="M220" s="16"/>
      <c r="N220" s="16"/>
      <c r="O220" s="15"/>
      <c r="P220" s="15"/>
      <c r="Q220" s="14"/>
    </row>
    <row r="221" spans="1:17" s="2" customFormat="1" ht="29.25" customHeight="1" x14ac:dyDescent="0.25">
      <c r="A221" s="24">
        <v>219</v>
      </c>
      <c r="B221" s="22" t="s">
        <v>50</v>
      </c>
      <c r="C221" s="22" t="s">
        <v>6</v>
      </c>
      <c r="D221" s="29" t="s">
        <v>3</v>
      </c>
      <c r="E221" s="20">
        <v>43798</v>
      </c>
      <c r="F221" s="20"/>
      <c r="G221" s="20">
        <v>43811</v>
      </c>
      <c r="H221" s="29" t="s">
        <v>231</v>
      </c>
      <c r="I221" s="17">
        <v>800000000</v>
      </c>
      <c r="J221" s="15">
        <v>137771884.20273101</v>
      </c>
      <c r="K221" s="17">
        <v>0</v>
      </c>
      <c r="L221" s="15">
        <v>800000000</v>
      </c>
      <c r="M221" s="14"/>
      <c r="N221" s="16"/>
      <c r="O221" s="15"/>
      <c r="P221" s="15"/>
      <c r="Q221" s="14"/>
    </row>
    <row r="222" spans="1:17" s="2" customFormat="1" ht="15" customHeight="1" x14ac:dyDescent="0.25">
      <c r="A222" s="24">
        <v>220</v>
      </c>
      <c r="B222" s="22" t="s">
        <v>85</v>
      </c>
      <c r="C222" s="22" t="s">
        <v>6</v>
      </c>
      <c r="D222" s="29" t="s">
        <v>3</v>
      </c>
      <c r="E222" s="20">
        <v>43810</v>
      </c>
      <c r="F222" s="20" t="s">
        <v>20</v>
      </c>
      <c r="G222" s="20">
        <v>43818</v>
      </c>
      <c r="H222" s="29" t="s">
        <v>231</v>
      </c>
      <c r="I222" s="17">
        <v>286000000</v>
      </c>
      <c r="J222" s="18">
        <v>48395011.591112919</v>
      </c>
      <c r="K222" s="17">
        <v>0</v>
      </c>
      <c r="L222" s="15">
        <v>286000000</v>
      </c>
      <c r="M222" s="16"/>
      <c r="N222" s="16"/>
      <c r="O222" s="15"/>
      <c r="P222" s="15"/>
      <c r="Q222" s="14"/>
    </row>
    <row r="223" spans="1:17" s="2" customFormat="1" ht="15" customHeight="1" x14ac:dyDescent="0.25">
      <c r="A223" s="24">
        <v>221</v>
      </c>
      <c r="B223" s="22" t="s">
        <v>176</v>
      </c>
      <c r="C223" s="22" t="s">
        <v>6</v>
      </c>
      <c r="D223" s="29" t="s">
        <v>3</v>
      </c>
      <c r="E223" s="20">
        <v>43817</v>
      </c>
      <c r="F223" s="20">
        <v>43857</v>
      </c>
      <c r="G223" s="20" t="s">
        <v>20</v>
      </c>
      <c r="H223" s="29"/>
      <c r="I223" s="17"/>
      <c r="J223" s="18"/>
      <c r="K223" s="17"/>
      <c r="L223" s="15"/>
      <c r="M223" s="16"/>
      <c r="N223" s="16"/>
      <c r="O223" s="15"/>
      <c r="P223" s="15"/>
      <c r="Q223" s="14"/>
    </row>
    <row r="224" spans="1:17" s="2" customFormat="1" ht="15" customHeight="1" x14ac:dyDescent="0.25">
      <c r="A224" s="24">
        <v>222</v>
      </c>
      <c r="B224" s="22" t="s">
        <v>174</v>
      </c>
      <c r="C224" s="22" t="s">
        <v>6</v>
      </c>
      <c r="D224" s="29" t="s">
        <v>3</v>
      </c>
      <c r="E224" s="20">
        <v>43804</v>
      </c>
      <c r="F224" s="20" t="s">
        <v>20</v>
      </c>
      <c r="G224" s="20">
        <v>43825</v>
      </c>
      <c r="H224" s="25" t="s">
        <v>230</v>
      </c>
      <c r="I224" s="17">
        <v>30000000</v>
      </c>
      <c r="J224" s="18">
        <v>5050505.0505050505</v>
      </c>
      <c r="K224" s="17">
        <v>0</v>
      </c>
      <c r="L224" s="15">
        <v>30000000</v>
      </c>
      <c r="M224" s="16"/>
      <c r="N224" s="16"/>
      <c r="O224" s="15"/>
      <c r="P224" s="15"/>
      <c r="Q224" s="14"/>
    </row>
    <row r="225" spans="1:17" s="2" customFormat="1" ht="15" customHeight="1" x14ac:dyDescent="0.25">
      <c r="A225" s="24">
        <v>223</v>
      </c>
      <c r="B225" s="22" t="s">
        <v>43</v>
      </c>
      <c r="C225" s="22" t="s">
        <v>7</v>
      </c>
      <c r="D225" s="29" t="s">
        <v>3</v>
      </c>
      <c r="E225" s="20">
        <v>43802</v>
      </c>
      <c r="F225" s="20" t="s">
        <v>20</v>
      </c>
      <c r="G225" s="20">
        <v>43811</v>
      </c>
      <c r="H225" s="29" t="s">
        <v>232</v>
      </c>
      <c r="I225" s="17"/>
      <c r="J225" s="18"/>
      <c r="K225" s="17"/>
      <c r="L225" s="15"/>
      <c r="M225" s="15">
        <v>50000000</v>
      </c>
      <c r="N225" s="16" t="s">
        <v>8</v>
      </c>
      <c r="O225" s="15">
        <v>0</v>
      </c>
      <c r="P225" s="15">
        <v>50000000</v>
      </c>
      <c r="Q225" s="14">
        <v>0</v>
      </c>
    </row>
    <row r="226" spans="1:17" s="2" customFormat="1" ht="15" customHeight="1" x14ac:dyDescent="0.25">
      <c r="A226" s="24">
        <v>224</v>
      </c>
      <c r="B226" s="22" t="s">
        <v>175</v>
      </c>
      <c r="C226" s="22" t="s">
        <v>6</v>
      </c>
      <c r="D226" s="29" t="s">
        <v>3</v>
      </c>
      <c r="E226" s="20">
        <v>43812</v>
      </c>
      <c r="F226" s="20" t="s">
        <v>20</v>
      </c>
      <c r="G226" s="20">
        <v>43825</v>
      </c>
      <c r="H226" s="29" t="s">
        <v>230</v>
      </c>
      <c r="I226" s="17">
        <v>675000000</v>
      </c>
      <c r="J226" s="18">
        <v>113636363.63636363</v>
      </c>
      <c r="K226" s="17">
        <v>0</v>
      </c>
      <c r="L226" s="15">
        <v>675000000</v>
      </c>
      <c r="M226" s="16"/>
      <c r="N226" s="16"/>
      <c r="O226" s="15"/>
      <c r="P226" s="15"/>
      <c r="Q226" s="14"/>
    </row>
    <row r="227" spans="1:17" s="2" customFormat="1" ht="15" customHeight="1" x14ac:dyDescent="0.25">
      <c r="A227" s="24">
        <v>225</v>
      </c>
      <c r="B227" s="22" t="s">
        <v>72</v>
      </c>
      <c r="C227" s="22" t="s">
        <v>7</v>
      </c>
      <c r="D227" s="29" t="s">
        <v>3</v>
      </c>
      <c r="E227" s="20">
        <v>43809</v>
      </c>
      <c r="F227" s="20" t="s">
        <v>20</v>
      </c>
      <c r="G227" s="20">
        <v>43825</v>
      </c>
      <c r="H227" s="29" t="s">
        <v>231</v>
      </c>
      <c r="I227" s="17">
        <v>600000000</v>
      </c>
      <c r="J227" s="18">
        <v>101010101.01010101</v>
      </c>
      <c r="K227" s="17">
        <v>0</v>
      </c>
      <c r="L227" s="15">
        <v>600000000</v>
      </c>
      <c r="M227" s="16"/>
      <c r="N227" s="16"/>
      <c r="O227" s="15"/>
      <c r="P227" s="15"/>
      <c r="Q227" s="14"/>
    </row>
    <row r="228" spans="1:17" s="2" customFormat="1" ht="15" customHeight="1" x14ac:dyDescent="0.25">
      <c r="A228" s="24">
        <v>226</v>
      </c>
      <c r="B228" s="22" t="s">
        <v>57</v>
      </c>
      <c r="C228" s="22" t="s">
        <v>7</v>
      </c>
      <c r="D228" s="29" t="s">
        <v>3</v>
      </c>
      <c r="E228" s="20">
        <v>43803</v>
      </c>
      <c r="F228" s="20" t="s">
        <v>20</v>
      </c>
      <c r="G228" s="20">
        <v>43825</v>
      </c>
      <c r="H228" s="29" t="s">
        <v>230</v>
      </c>
      <c r="I228" s="17">
        <v>4000000000</v>
      </c>
      <c r="J228" s="15">
        <v>673400673.40067339</v>
      </c>
      <c r="K228" s="17">
        <v>0</v>
      </c>
      <c r="L228" s="15">
        <v>4000000000</v>
      </c>
      <c r="M228" s="14"/>
      <c r="N228" s="16"/>
      <c r="O228" s="15"/>
      <c r="P228" s="15"/>
      <c r="Q228" s="14"/>
    </row>
    <row r="229" spans="1:17" s="2" customFormat="1" ht="15" customHeight="1" x14ac:dyDescent="0.25">
      <c r="A229" s="24">
        <v>227</v>
      </c>
      <c r="B229" s="22" t="s">
        <v>235</v>
      </c>
      <c r="C229" s="22" t="s">
        <v>4</v>
      </c>
      <c r="D229" s="29" t="s">
        <v>3</v>
      </c>
      <c r="E229" s="20">
        <v>43801</v>
      </c>
      <c r="F229" s="20" t="s">
        <v>20</v>
      </c>
      <c r="G229" s="20">
        <v>43825</v>
      </c>
      <c r="H229" s="29" t="s">
        <v>230</v>
      </c>
      <c r="I229" s="17">
        <v>107000000</v>
      </c>
      <c r="J229" s="18">
        <v>18013468.013468012</v>
      </c>
      <c r="K229" s="17">
        <v>0</v>
      </c>
      <c r="L229" s="15">
        <v>107000000</v>
      </c>
      <c r="M229" s="16"/>
      <c r="N229" s="16"/>
      <c r="O229" s="15"/>
      <c r="P229" s="15"/>
      <c r="Q229" s="14"/>
    </row>
    <row r="230" spans="1:17" s="2" customFormat="1" ht="15" customHeight="1" x14ac:dyDescent="0.25">
      <c r="A230" s="24">
        <v>228</v>
      </c>
      <c r="B230" s="22" t="s">
        <v>93</v>
      </c>
      <c r="C230" s="22" t="s">
        <v>7</v>
      </c>
      <c r="D230" s="29" t="s">
        <v>3</v>
      </c>
      <c r="E230" s="20">
        <v>43802</v>
      </c>
      <c r="F230" s="20" t="s">
        <v>20</v>
      </c>
      <c r="G230" s="20">
        <v>43825</v>
      </c>
      <c r="H230" s="29" t="s">
        <v>231</v>
      </c>
      <c r="I230" s="17">
        <v>5000000000</v>
      </c>
      <c r="J230" s="18">
        <v>841750841.75084174</v>
      </c>
      <c r="K230" s="17">
        <v>400000000</v>
      </c>
      <c r="L230" s="15">
        <v>4600000000</v>
      </c>
      <c r="M230" s="16"/>
      <c r="N230" s="16"/>
      <c r="O230" s="15"/>
      <c r="P230" s="15"/>
      <c r="Q230" s="14"/>
    </row>
    <row r="231" spans="1:17" s="2" customFormat="1" ht="15" customHeight="1" x14ac:dyDescent="0.25">
      <c r="A231" s="24">
        <v>229</v>
      </c>
      <c r="B231" s="22" t="s">
        <v>53</v>
      </c>
      <c r="C231" s="22" t="s">
        <v>6</v>
      </c>
      <c r="D231" s="29" t="s">
        <v>3</v>
      </c>
      <c r="E231" s="20">
        <v>43808</v>
      </c>
      <c r="F231" s="20" t="s">
        <v>20</v>
      </c>
      <c r="G231" s="20">
        <v>43825</v>
      </c>
      <c r="H231" s="29" t="s">
        <v>231</v>
      </c>
      <c r="I231" s="17">
        <v>148000000</v>
      </c>
      <c r="J231" s="18">
        <v>24915824.915824912</v>
      </c>
      <c r="K231" s="17">
        <v>0</v>
      </c>
      <c r="L231" s="15">
        <v>148000000</v>
      </c>
      <c r="M231" s="16"/>
      <c r="N231" s="16"/>
      <c r="O231" s="15"/>
      <c r="P231" s="15"/>
      <c r="Q231" s="14"/>
    </row>
    <row r="232" spans="1:17" s="2" customFormat="1" ht="15" customHeight="1" x14ac:dyDescent="0.25">
      <c r="A232" s="24">
        <v>230</v>
      </c>
      <c r="B232" s="22" t="s">
        <v>34</v>
      </c>
      <c r="C232" s="22" t="s">
        <v>6</v>
      </c>
      <c r="D232" s="29" t="s">
        <v>5</v>
      </c>
      <c r="E232" s="20">
        <v>43487</v>
      </c>
      <c r="F232" s="20" t="s">
        <v>20</v>
      </c>
      <c r="G232" s="20">
        <v>43517</v>
      </c>
      <c r="H232" s="29" t="s">
        <v>231</v>
      </c>
      <c r="I232" s="17">
        <v>200000000</v>
      </c>
      <c r="J232" s="18">
        <v>37693887.936071165</v>
      </c>
      <c r="K232" s="17">
        <v>70000000</v>
      </c>
      <c r="L232" s="15">
        <v>130000000</v>
      </c>
      <c r="M232" s="16"/>
      <c r="N232" s="16"/>
      <c r="O232" s="15"/>
      <c r="P232" s="15"/>
      <c r="Q232" s="14"/>
    </row>
    <row r="233" spans="1:17" s="2" customFormat="1" ht="15" customHeight="1" x14ac:dyDescent="0.25">
      <c r="A233" s="24">
        <v>231</v>
      </c>
      <c r="B233" s="22" t="s">
        <v>34</v>
      </c>
      <c r="C233" s="22" t="s">
        <v>6</v>
      </c>
      <c r="D233" s="29" t="s">
        <v>5</v>
      </c>
      <c r="E233" s="20">
        <v>43502</v>
      </c>
      <c r="F233" s="20" t="s">
        <v>20</v>
      </c>
      <c r="G233" s="20">
        <v>43531</v>
      </c>
      <c r="H233" s="29" t="s">
        <v>231</v>
      </c>
      <c r="I233" s="17">
        <v>400000000</v>
      </c>
      <c r="J233" s="18">
        <v>74229405.979178652</v>
      </c>
      <c r="K233" s="17">
        <v>400000000</v>
      </c>
      <c r="L233" s="15">
        <v>0</v>
      </c>
      <c r="M233" s="16"/>
      <c r="N233" s="16"/>
      <c r="O233" s="15"/>
      <c r="P233" s="15"/>
      <c r="Q233" s="14"/>
    </row>
    <row r="234" spans="1:17" s="2" customFormat="1" ht="15" customHeight="1" x14ac:dyDescent="0.25">
      <c r="A234" s="24">
        <v>232</v>
      </c>
      <c r="B234" s="22" t="s">
        <v>34</v>
      </c>
      <c r="C234" s="22" t="s">
        <v>6</v>
      </c>
      <c r="D234" s="29" t="s">
        <v>5</v>
      </c>
      <c r="E234" s="20">
        <v>43598</v>
      </c>
      <c r="F234" s="20" t="s">
        <v>20</v>
      </c>
      <c r="G234" s="20">
        <v>43608</v>
      </c>
      <c r="H234" s="29" t="s">
        <v>231</v>
      </c>
      <c r="I234" s="17">
        <v>600000000</v>
      </c>
      <c r="J234" s="18">
        <v>98567485.871993691</v>
      </c>
      <c r="K234" s="17">
        <v>600000000</v>
      </c>
      <c r="L234" s="15">
        <v>0</v>
      </c>
      <c r="M234" s="16"/>
      <c r="N234" s="16"/>
      <c r="O234" s="15"/>
      <c r="P234" s="15"/>
      <c r="Q234" s="14"/>
    </row>
    <row r="235" spans="1:17" s="2" customFormat="1" ht="15" customHeight="1" x14ac:dyDescent="0.25">
      <c r="A235" s="24">
        <v>233</v>
      </c>
      <c r="B235" s="22" t="s">
        <v>34</v>
      </c>
      <c r="C235" s="22" t="s">
        <v>6</v>
      </c>
      <c r="D235" s="29" t="s">
        <v>5</v>
      </c>
      <c r="E235" s="20">
        <v>43791</v>
      </c>
      <c r="F235" s="20" t="s">
        <v>20</v>
      </c>
      <c r="G235" s="20">
        <v>43832</v>
      </c>
      <c r="H235" s="29" t="s">
        <v>231</v>
      </c>
      <c r="I235" s="17">
        <v>600000000</v>
      </c>
      <c r="J235" s="18">
        <v>100696484.01443316</v>
      </c>
      <c r="K235" s="17">
        <v>0</v>
      </c>
      <c r="L235" s="15">
        <v>600000000</v>
      </c>
      <c r="M235" s="16"/>
      <c r="N235" s="16"/>
      <c r="O235" s="15"/>
      <c r="P235" s="15"/>
      <c r="Q235" s="14"/>
    </row>
    <row r="236" spans="1:17" s="2" customFormat="1" ht="15" customHeight="1" x14ac:dyDescent="0.25">
      <c r="A236" s="24">
        <v>234</v>
      </c>
      <c r="B236" s="22" t="s">
        <v>34</v>
      </c>
      <c r="C236" s="22" t="s">
        <v>6</v>
      </c>
      <c r="D236" s="29" t="s">
        <v>5</v>
      </c>
      <c r="E236" s="20">
        <v>43812</v>
      </c>
      <c r="F236" s="20" t="s">
        <v>20</v>
      </c>
      <c r="G236" s="20">
        <v>43881</v>
      </c>
      <c r="H236" s="29" t="s">
        <v>231</v>
      </c>
      <c r="I236" s="17">
        <v>135000000</v>
      </c>
      <c r="J236" s="18">
        <v>22155118.652968787</v>
      </c>
      <c r="K236" s="17">
        <v>0</v>
      </c>
      <c r="L236" s="15">
        <v>135000000</v>
      </c>
      <c r="M236" s="16"/>
      <c r="N236" s="16"/>
      <c r="O236" s="15"/>
      <c r="P236" s="15"/>
      <c r="Q236" s="14"/>
    </row>
    <row r="237" spans="1:17" s="2" customFormat="1" ht="15" customHeight="1" x14ac:dyDescent="0.25">
      <c r="A237" s="24">
        <v>235</v>
      </c>
      <c r="B237" s="22" t="s">
        <v>34</v>
      </c>
      <c r="C237" s="22" t="s">
        <v>6</v>
      </c>
      <c r="D237" s="29" t="s">
        <v>5</v>
      </c>
      <c r="E237" s="20">
        <v>43524</v>
      </c>
      <c r="F237" s="20" t="s">
        <v>20</v>
      </c>
      <c r="G237" s="20">
        <v>43629</v>
      </c>
      <c r="H237" s="29" t="s">
        <v>232</v>
      </c>
      <c r="I237" s="17"/>
      <c r="J237" s="18"/>
      <c r="K237" s="17"/>
      <c r="L237" s="15"/>
      <c r="M237" s="15">
        <v>40000000</v>
      </c>
      <c r="N237" s="16" t="s">
        <v>8</v>
      </c>
      <c r="O237" s="15">
        <v>0</v>
      </c>
      <c r="P237" s="15">
        <v>40000000</v>
      </c>
      <c r="Q237" s="14">
        <v>0</v>
      </c>
    </row>
    <row r="238" spans="1:17" s="2" customFormat="1" ht="15" customHeight="1" x14ac:dyDescent="0.25">
      <c r="A238" s="24">
        <v>236</v>
      </c>
      <c r="B238" s="22" t="s">
        <v>181</v>
      </c>
      <c r="C238" s="22" t="s">
        <v>6</v>
      </c>
      <c r="D238" s="29" t="s">
        <v>5</v>
      </c>
      <c r="E238" s="20">
        <v>43518</v>
      </c>
      <c r="F238" s="20" t="s">
        <v>236</v>
      </c>
      <c r="G238" s="20" t="s">
        <v>20</v>
      </c>
      <c r="H238" s="29"/>
      <c r="I238" s="17"/>
      <c r="J238" s="18"/>
      <c r="K238" s="17"/>
      <c r="L238" s="15"/>
      <c r="M238" s="16"/>
      <c r="N238" s="16"/>
      <c r="O238" s="15"/>
      <c r="P238" s="15"/>
      <c r="Q238" s="14"/>
    </row>
    <row r="239" spans="1:17" s="2" customFormat="1" ht="15" customHeight="1" x14ac:dyDescent="0.25">
      <c r="A239" s="24">
        <v>237</v>
      </c>
      <c r="B239" s="22" t="s">
        <v>181</v>
      </c>
      <c r="C239" s="22" t="s">
        <v>6</v>
      </c>
      <c r="D239" s="29" t="s">
        <v>5</v>
      </c>
      <c r="E239" s="20">
        <v>43703</v>
      </c>
      <c r="F239" s="20" t="s">
        <v>20</v>
      </c>
      <c r="G239" s="20">
        <v>43727</v>
      </c>
      <c r="H239" s="29" t="s">
        <v>234</v>
      </c>
      <c r="I239" s="17">
        <v>10000000000</v>
      </c>
      <c r="J239" s="18">
        <v>1757839966.2494729</v>
      </c>
      <c r="K239" s="17">
        <v>2340000000</v>
      </c>
      <c r="L239" s="15">
        <v>7660000000</v>
      </c>
      <c r="M239" s="16"/>
      <c r="N239" s="16"/>
      <c r="O239" s="15"/>
      <c r="P239" s="15"/>
      <c r="Q239" s="14"/>
    </row>
    <row r="240" spans="1:17" s="2" customFormat="1" ht="15" customHeight="1" x14ac:dyDescent="0.25">
      <c r="A240" s="24">
        <v>238</v>
      </c>
      <c r="B240" s="22" t="s">
        <v>183</v>
      </c>
      <c r="C240" s="22" t="s">
        <v>6</v>
      </c>
      <c r="D240" s="29" t="s">
        <v>5</v>
      </c>
      <c r="E240" s="20">
        <v>43588</v>
      </c>
      <c r="F240" s="20" t="s">
        <v>20</v>
      </c>
      <c r="G240" s="20">
        <v>43601</v>
      </c>
      <c r="H240" s="29" t="s">
        <v>230</v>
      </c>
      <c r="I240" s="17">
        <v>500000000</v>
      </c>
      <c r="J240" s="18">
        <v>82456545.400573909</v>
      </c>
      <c r="K240" s="17">
        <v>225000000</v>
      </c>
      <c r="L240" s="15">
        <v>275000000</v>
      </c>
      <c r="M240" s="16"/>
      <c r="N240" s="16"/>
      <c r="O240" s="15"/>
      <c r="P240" s="15"/>
      <c r="Q240" s="14"/>
    </row>
    <row r="241" spans="1:17" s="2" customFormat="1" ht="15" customHeight="1" x14ac:dyDescent="0.25">
      <c r="A241" s="24">
        <v>239</v>
      </c>
      <c r="B241" s="22" t="s">
        <v>183</v>
      </c>
      <c r="C241" s="22" t="s">
        <v>6</v>
      </c>
      <c r="D241" s="29" t="s">
        <v>5</v>
      </c>
      <c r="E241" s="20">
        <v>43641</v>
      </c>
      <c r="F241" s="20" t="s">
        <v>20</v>
      </c>
      <c r="G241" s="20">
        <v>43664</v>
      </c>
      <c r="H241" s="29" t="s">
        <v>230</v>
      </c>
      <c r="I241" s="17">
        <v>150000000</v>
      </c>
      <c r="J241" s="18">
        <v>26301485.15719521</v>
      </c>
      <c r="K241" s="17">
        <v>0</v>
      </c>
      <c r="L241" s="15">
        <v>150000000</v>
      </c>
      <c r="M241" s="16"/>
      <c r="N241" s="16"/>
      <c r="O241" s="15"/>
      <c r="P241" s="15"/>
      <c r="Q241" s="14"/>
    </row>
    <row r="242" spans="1:17" s="2" customFormat="1" ht="15" customHeight="1" x14ac:dyDescent="0.25">
      <c r="A242" s="24">
        <v>240</v>
      </c>
      <c r="B242" s="22" t="s">
        <v>183</v>
      </c>
      <c r="C242" s="22" t="s">
        <v>6</v>
      </c>
      <c r="D242" s="29" t="s">
        <v>5</v>
      </c>
      <c r="E242" s="20">
        <v>43649</v>
      </c>
      <c r="F242" s="20" t="s">
        <v>20</v>
      </c>
      <c r="G242" s="20">
        <v>43671</v>
      </c>
      <c r="H242" s="29" t="s">
        <v>230</v>
      </c>
      <c r="I242" s="17">
        <v>2000000000</v>
      </c>
      <c r="J242" s="18">
        <v>349418218.66592127</v>
      </c>
      <c r="K242" s="17">
        <v>1250000000</v>
      </c>
      <c r="L242" s="15">
        <v>750000000</v>
      </c>
      <c r="M242" s="17"/>
      <c r="N242" s="16"/>
      <c r="O242" s="15"/>
      <c r="P242" s="15"/>
      <c r="Q242" s="14"/>
    </row>
    <row r="243" spans="1:17" s="2" customFormat="1" ht="15" customHeight="1" x14ac:dyDescent="0.25">
      <c r="A243" s="24">
        <v>241</v>
      </c>
      <c r="B243" s="22" t="s">
        <v>183</v>
      </c>
      <c r="C243" s="22" t="s">
        <v>6</v>
      </c>
      <c r="D243" s="29" t="s">
        <v>5</v>
      </c>
      <c r="E243" s="20">
        <v>43698</v>
      </c>
      <c r="F243" s="20" t="s">
        <v>20</v>
      </c>
      <c r="G243" s="20">
        <v>43727</v>
      </c>
      <c r="H243" s="29" t="s">
        <v>230</v>
      </c>
      <c r="I243" s="17">
        <v>1000000000</v>
      </c>
      <c r="J243" s="18">
        <v>175783996.62494728</v>
      </c>
      <c r="K243" s="17">
        <v>50000000</v>
      </c>
      <c r="L243" s="15">
        <v>950000000</v>
      </c>
      <c r="M243" s="16"/>
      <c r="N243" s="16"/>
      <c r="O243" s="15"/>
      <c r="P243" s="15"/>
      <c r="Q243" s="14"/>
    </row>
    <row r="244" spans="1:17" s="2" customFormat="1" ht="15" customHeight="1" x14ac:dyDescent="0.25">
      <c r="A244" s="24">
        <v>242</v>
      </c>
      <c r="B244" s="22" t="s">
        <v>183</v>
      </c>
      <c r="C244" s="22" t="s">
        <v>6</v>
      </c>
      <c r="D244" s="29" t="s">
        <v>5</v>
      </c>
      <c r="E244" s="20">
        <v>43769</v>
      </c>
      <c r="F244" s="20" t="s">
        <v>20</v>
      </c>
      <c r="G244" s="20">
        <v>43783</v>
      </c>
      <c r="H244" s="29" t="s">
        <v>230</v>
      </c>
      <c r="I244" s="17">
        <v>2000000000</v>
      </c>
      <c r="J244" s="18">
        <v>346764685.48443025</v>
      </c>
      <c r="K244" s="17">
        <v>185000000</v>
      </c>
      <c r="L244" s="15">
        <v>1815000000</v>
      </c>
      <c r="M244" s="14"/>
      <c r="N244" s="16"/>
      <c r="O244" s="15"/>
      <c r="P244" s="15"/>
      <c r="Q244" s="14"/>
    </row>
    <row r="245" spans="1:17" s="2" customFormat="1" ht="15" customHeight="1" x14ac:dyDescent="0.25">
      <c r="A245" s="24">
        <v>243</v>
      </c>
      <c r="B245" s="22" t="s">
        <v>183</v>
      </c>
      <c r="C245" s="22" t="s">
        <v>6</v>
      </c>
      <c r="D245" s="29" t="s">
        <v>5</v>
      </c>
      <c r="E245" s="20">
        <v>43791</v>
      </c>
      <c r="F245" s="20" t="s">
        <v>20</v>
      </c>
      <c r="G245" s="20">
        <v>43832</v>
      </c>
      <c r="H245" s="29" t="s">
        <v>230</v>
      </c>
      <c r="I245" s="17">
        <v>500000000</v>
      </c>
      <c r="J245" s="18">
        <v>83913736.678694308</v>
      </c>
      <c r="K245" s="17">
        <v>0</v>
      </c>
      <c r="L245" s="15">
        <v>500000000</v>
      </c>
      <c r="M245" s="16"/>
      <c r="N245" s="16"/>
      <c r="O245" s="15"/>
      <c r="P245" s="15"/>
      <c r="Q245" s="14"/>
    </row>
    <row r="246" spans="1:17" s="2" customFormat="1" ht="15" customHeight="1" x14ac:dyDescent="0.25">
      <c r="A246" s="24">
        <v>244</v>
      </c>
      <c r="B246" s="22" t="s">
        <v>183</v>
      </c>
      <c r="C246" s="22" t="s">
        <v>6</v>
      </c>
      <c r="D246" s="29" t="s">
        <v>5</v>
      </c>
      <c r="E246" s="20">
        <v>43808</v>
      </c>
      <c r="F246" s="20" t="s">
        <v>20</v>
      </c>
      <c r="G246" s="20">
        <v>43818</v>
      </c>
      <c r="H246" s="29" t="s">
        <v>230</v>
      </c>
      <c r="I246" s="17">
        <v>1000000000</v>
      </c>
      <c r="J246" s="18">
        <v>169213327.24165356</v>
      </c>
      <c r="K246" s="17">
        <v>150000000</v>
      </c>
      <c r="L246" s="15">
        <v>850000000</v>
      </c>
      <c r="M246" s="16"/>
      <c r="N246" s="16"/>
      <c r="O246" s="15"/>
      <c r="P246" s="15"/>
      <c r="Q246" s="14"/>
    </row>
    <row r="247" spans="1:17" s="2" customFormat="1" ht="15" customHeight="1" x14ac:dyDescent="0.25">
      <c r="A247" s="24">
        <v>245</v>
      </c>
      <c r="B247" s="22" t="s">
        <v>185</v>
      </c>
      <c r="C247" s="22" t="s">
        <v>6</v>
      </c>
      <c r="D247" s="29" t="s">
        <v>5</v>
      </c>
      <c r="E247" s="20">
        <v>43718</v>
      </c>
      <c r="F247" s="20" t="s">
        <v>20</v>
      </c>
      <c r="G247" s="20">
        <v>43748</v>
      </c>
      <c r="H247" s="29" t="s">
        <v>230</v>
      </c>
      <c r="I247" s="17">
        <v>300000000</v>
      </c>
      <c r="J247" s="18">
        <v>51386581.250749387</v>
      </c>
      <c r="K247" s="17">
        <v>0</v>
      </c>
      <c r="L247" s="15">
        <v>300000000</v>
      </c>
      <c r="M247" s="16"/>
      <c r="N247" s="16"/>
      <c r="O247" s="15"/>
      <c r="P247" s="15"/>
      <c r="Q247" s="14"/>
    </row>
    <row r="248" spans="1:17" s="2" customFormat="1" ht="15" customHeight="1" x14ac:dyDescent="0.25">
      <c r="A248" s="24">
        <v>246</v>
      </c>
      <c r="B248" s="22" t="s">
        <v>188</v>
      </c>
      <c r="C248" s="22" t="s">
        <v>6</v>
      </c>
      <c r="D248" s="29" t="s">
        <v>5</v>
      </c>
      <c r="E248" s="20">
        <v>43776</v>
      </c>
      <c r="F248" s="20" t="s">
        <v>20</v>
      </c>
      <c r="G248" s="20">
        <v>43804</v>
      </c>
      <c r="H248" s="29" t="s">
        <v>230</v>
      </c>
      <c r="I248" s="17">
        <v>8000000000</v>
      </c>
      <c r="J248" s="18">
        <v>1392200198.3885283</v>
      </c>
      <c r="K248" s="17">
        <v>250000000</v>
      </c>
      <c r="L248" s="15">
        <v>7750000000</v>
      </c>
      <c r="M248" s="16"/>
      <c r="N248" s="16"/>
      <c r="O248" s="15"/>
      <c r="P248" s="15"/>
      <c r="Q248" s="14"/>
    </row>
    <row r="249" spans="1:17" s="2" customFormat="1" ht="15" customHeight="1" x14ac:dyDescent="0.25">
      <c r="A249" s="24">
        <v>247</v>
      </c>
      <c r="B249" s="22" t="s">
        <v>178</v>
      </c>
      <c r="C249" s="22" t="s">
        <v>6</v>
      </c>
      <c r="D249" s="29" t="s">
        <v>5</v>
      </c>
      <c r="E249" s="20">
        <v>43479</v>
      </c>
      <c r="F249" s="20" t="s">
        <v>20</v>
      </c>
      <c r="G249" s="20">
        <v>43510</v>
      </c>
      <c r="H249" s="29" t="s">
        <v>230</v>
      </c>
      <c r="I249" s="17">
        <v>500000000</v>
      </c>
      <c r="J249" s="18">
        <v>95196390.152885407</v>
      </c>
      <c r="K249" s="17">
        <v>404360000</v>
      </c>
      <c r="L249" s="15">
        <v>95640000</v>
      </c>
      <c r="M249" s="16"/>
      <c r="N249" s="16"/>
      <c r="O249" s="15"/>
      <c r="P249" s="15"/>
      <c r="Q249" s="14"/>
    </row>
    <row r="250" spans="1:17" s="2" customFormat="1" ht="15" customHeight="1" x14ac:dyDescent="0.25">
      <c r="A250" s="24">
        <v>248</v>
      </c>
      <c r="B250" s="22" t="s">
        <v>179</v>
      </c>
      <c r="C250" s="22" t="s">
        <v>6</v>
      </c>
      <c r="D250" s="29" t="s">
        <v>5</v>
      </c>
      <c r="E250" s="20">
        <v>43486</v>
      </c>
      <c r="F250" s="20" t="s">
        <v>20</v>
      </c>
      <c r="G250" s="20">
        <v>43531</v>
      </c>
      <c r="H250" s="29" t="s">
        <v>230</v>
      </c>
      <c r="I250" s="17">
        <v>500000000</v>
      </c>
      <c r="J250" s="18">
        <v>92786757.473973319</v>
      </c>
      <c r="K250" s="17">
        <v>60000000</v>
      </c>
      <c r="L250" s="15">
        <v>440000000</v>
      </c>
      <c r="M250" s="14"/>
      <c r="N250" s="16"/>
      <c r="O250" s="15"/>
      <c r="P250" s="15"/>
      <c r="Q250" s="14"/>
    </row>
    <row r="251" spans="1:17" s="2" customFormat="1" ht="15" customHeight="1" x14ac:dyDescent="0.25">
      <c r="A251" s="24">
        <v>249</v>
      </c>
      <c r="B251" s="22" t="s">
        <v>182</v>
      </c>
      <c r="C251" s="22" t="s">
        <v>6</v>
      </c>
      <c r="D251" s="29" t="s">
        <v>5</v>
      </c>
      <c r="E251" s="20">
        <v>43521</v>
      </c>
      <c r="F251" s="20" t="s">
        <v>20</v>
      </c>
      <c r="G251" s="20">
        <v>43552</v>
      </c>
      <c r="H251" s="29" t="s">
        <v>234</v>
      </c>
      <c r="I251" s="17">
        <v>5000000000</v>
      </c>
      <c r="J251" s="18">
        <v>936276988.18418443</v>
      </c>
      <c r="K251" s="17">
        <v>4630000000</v>
      </c>
      <c r="L251" s="15">
        <v>370000000</v>
      </c>
      <c r="M251" s="16"/>
      <c r="N251" s="16"/>
      <c r="O251" s="15"/>
      <c r="P251" s="15"/>
      <c r="Q251" s="14"/>
    </row>
    <row r="252" spans="1:17" s="2" customFormat="1" ht="15" customHeight="1" x14ac:dyDescent="0.25">
      <c r="A252" s="24">
        <v>250</v>
      </c>
      <c r="B252" s="22" t="s">
        <v>182</v>
      </c>
      <c r="C252" s="22" t="s">
        <v>6</v>
      </c>
      <c r="D252" s="29" t="s">
        <v>5</v>
      </c>
      <c r="E252" s="20">
        <v>43481</v>
      </c>
      <c r="F252" s="20" t="s">
        <v>20</v>
      </c>
      <c r="G252" s="20">
        <v>43685</v>
      </c>
      <c r="H252" s="29" t="s">
        <v>234</v>
      </c>
      <c r="I252" s="17">
        <v>5000000000</v>
      </c>
      <c r="J252" s="18">
        <v>909802208.99976337</v>
      </c>
      <c r="K252" s="17">
        <v>1300000000</v>
      </c>
      <c r="L252" s="15">
        <v>3700000000</v>
      </c>
      <c r="M252" s="16"/>
      <c r="N252" s="16"/>
      <c r="O252" s="15"/>
      <c r="P252" s="15"/>
      <c r="Q252" s="14"/>
    </row>
    <row r="253" spans="1:17" s="2" customFormat="1" ht="15" customHeight="1" x14ac:dyDescent="0.25">
      <c r="A253" s="24">
        <v>251</v>
      </c>
      <c r="B253" s="22" t="s">
        <v>180</v>
      </c>
      <c r="C253" s="22" t="s">
        <v>6</v>
      </c>
      <c r="D253" s="29" t="s">
        <v>5</v>
      </c>
      <c r="E253" s="20">
        <v>43486</v>
      </c>
      <c r="F253" s="20" t="s">
        <v>20</v>
      </c>
      <c r="G253" s="20">
        <v>43503</v>
      </c>
      <c r="H253" s="29" t="s">
        <v>230</v>
      </c>
      <c r="I253" s="17">
        <v>8000000000</v>
      </c>
      <c r="J253" s="18">
        <v>1533066324.2818542</v>
      </c>
      <c r="K253" s="17">
        <v>8000000000</v>
      </c>
      <c r="L253" s="15">
        <v>0</v>
      </c>
      <c r="M253" s="16"/>
      <c r="N253" s="16"/>
      <c r="O253" s="15"/>
      <c r="P253" s="15"/>
      <c r="Q253" s="14"/>
    </row>
    <row r="254" spans="1:17" s="2" customFormat="1" ht="15" customHeight="1" x14ac:dyDescent="0.25">
      <c r="A254" s="24">
        <v>252</v>
      </c>
      <c r="B254" s="22" t="s">
        <v>180</v>
      </c>
      <c r="C254" s="22" t="s">
        <v>6</v>
      </c>
      <c r="D254" s="29" t="s">
        <v>5</v>
      </c>
      <c r="E254" s="20">
        <v>43801</v>
      </c>
      <c r="F254" s="20" t="s">
        <v>20</v>
      </c>
      <c r="G254" s="20">
        <v>43825</v>
      </c>
      <c r="H254" s="29" t="s">
        <v>234</v>
      </c>
      <c r="I254" s="17">
        <v>12000000000</v>
      </c>
      <c r="J254" s="18">
        <v>2020202020.2020202</v>
      </c>
      <c r="K254" s="17">
        <v>0</v>
      </c>
      <c r="L254" s="15">
        <v>12000000000</v>
      </c>
      <c r="M254" s="16"/>
      <c r="N254" s="16"/>
      <c r="O254" s="15"/>
      <c r="P254" s="15"/>
      <c r="Q254" s="14"/>
    </row>
    <row r="255" spans="1:17" s="2" customFormat="1" ht="15" customHeight="1" x14ac:dyDescent="0.25">
      <c r="A255" s="24">
        <v>253</v>
      </c>
      <c r="B255" s="22" t="s">
        <v>186</v>
      </c>
      <c r="C255" s="22" t="s">
        <v>6</v>
      </c>
      <c r="D255" s="29" t="s">
        <v>5</v>
      </c>
      <c r="E255" s="20">
        <v>43752</v>
      </c>
      <c r="F255" s="20" t="s">
        <v>20</v>
      </c>
      <c r="G255" s="20">
        <v>43818</v>
      </c>
      <c r="H255" s="29" t="s">
        <v>231</v>
      </c>
      <c r="I255" s="17">
        <v>150000000</v>
      </c>
      <c r="J255" s="18">
        <v>25381999.086248033</v>
      </c>
      <c r="K255" s="17">
        <v>150000000</v>
      </c>
      <c r="L255" s="15">
        <v>0</v>
      </c>
      <c r="M255" s="16"/>
      <c r="N255" s="16"/>
      <c r="O255" s="15"/>
      <c r="P255" s="15"/>
      <c r="Q255" s="14"/>
    </row>
    <row r="256" spans="1:17" s="2" customFormat="1" ht="15" customHeight="1" x14ac:dyDescent="0.25">
      <c r="A256" s="24">
        <v>254</v>
      </c>
      <c r="B256" s="22" t="s">
        <v>184</v>
      </c>
      <c r="C256" s="22" t="s">
        <v>6</v>
      </c>
      <c r="D256" s="29" t="s">
        <v>5</v>
      </c>
      <c r="E256" s="20">
        <v>43599</v>
      </c>
      <c r="F256" s="20" t="s">
        <v>20</v>
      </c>
      <c r="G256" s="20">
        <v>43615</v>
      </c>
      <c r="H256" s="29" t="s">
        <v>230</v>
      </c>
      <c r="I256" s="17">
        <v>8000000000</v>
      </c>
      <c r="J256" s="18">
        <v>1327558454.0581803</v>
      </c>
      <c r="K256" s="17">
        <v>5250000000</v>
      </c>
      <c r="L256" s="15">
        <v>2750000000</v>
      </c>
      <c r="M256" s="16"/>
      <c r="N256" s="16"/>
      <c r="O256" s="15"/>
      <c r="P256" s="15"/>
      <c r="Q256" s="14"/>
    </row>
    <row r="257" spans="1:17" s="2" customFormat="1" ht="15" customHeight="1" x14ac:dyDescent="0.25">
      <c r="A257" s="24">
        <v>255</v>
      </c>
      <c r="B257" s="22" t="s">
        <v>187</v>
      </c>
      <c r="C257" s="22" t="s">
        <v>6</v>
      </c>
      <c r="D257" s="29" t="s">
        <v>5</v>
      </c>
      <c r="E257" s="20">
        <v>43774</v>
      </c>
      <c r="F257" s="20" t="s">
        <v>20</v>
      </c>
      <c r="G257" s="20">
        <v>43818</v>
      </c>
      <c r="H257" s="29" t="s">
        <v>230</v>
      </c>
      <c r="I257" s="17">
        <v>150000000</v>
      </c>
      <c r="J257" s="18">
        <v>25381999.086248033</v>
      </c>
      <c r="K257" s="17">
        <v>0</v>
      </c>
      <c r="L257" s="15">
        <v>150000000</v>
      </c>
      <c r="M257" s="16"/>
      <c r="N257" s="16"/>
      <c r="O257" s="15"/>
      <c r="P257" s="15"/>
      <c r="Q257" s="14"/>
    </row>
    <row r="258" spans="1:17" s="2" customFormat="1" ht="15" customHeight="1" x14ac:dyDescent="0.25">
      <c r="A258" s="24">
        <v>256</v>
      </c>
      <c r="B258" s="22" t="s">
        <v>50</v>
      </c>
      <c r="C258" s="22" t="s">
        <v>6</v>
      </c>
      <c r="D258" s="29" t="s">
        <v>12</v>
      </c>
      <c r="E258" s="20">
        <v>43815</v>
      </c>
      <c r="F258" s="20" t="s">
        <v>20</v>
      </c>
      <c r="G258" s="20">
        <v>43874</v>
      </c>
      <c r="H258" s="29" t="s">
        <v>237</v>
      </c>
      <c r="I258" s="17">
        <v>50000000</v>
      </c>
      <c r="J258" s="18">
        <v>8255184.2557125874</v>
      </c>
      <c r="K258" s="17" t="s">
        <v>20</v>
      </c>
      <c r="L258" s="14" t="s">
        <v>20</v>
      </c>
      <c r="M258" s="16"/>
      <c r="N258" s="16"/>
      <c r="O258" s="15"/>
      <c r="P258" s="15"/>
      <c r="Q258" s="14"/>
    </row>
    <row r="259" spans="1:17" s="2" customFormat="1" ht="15" customHeight="1" x14ac:dyDescent="0.25">
      <c r="A259" s="24">
        <v>257</v>
      </c>
      <c r="B259" s="22" t="s">
        <v>177</v>
      </c>
      <c r="C259" s="22" t="s">
        <v>6</v>
      </c>
      <c r="D259" s="29" t="s">
        <v>12</v>
      </c>
      <c r="E259" s="20">
        <v>43776</v>
      </c>
      <c r="F259" s="20">
        <v>43873</v>
      </c>
      <c r="G259" s="20" t="s">
        <v>20</v>
      </c>
      <c r="H259" s="29"/>
      <c r="I259" s="17"/>
      <c r="J259" s="18"/>
      <c r="K259" s="17"/>
      <c r="L259" s="15"/>
      <c r="M259" s="16"/>
      <c r="N259" s="16"/>
      <c r="O259" s="15"/>
      <c r="P259" s="15"/>
      <c r="Q259" s="14"/>
    </row>
    <row r="260" spans="1:17" s="2" customFormat="1" ht="15" customHeight="1" x14ac:dyDescent="0.25">
      <c r="A260" s="24">
        <v>258</v>
      </c>
      <c r="B260" s="22" t="s">
        <v>37</v>
      </c>
      <c r="C260" s="22" t="s">
        <v>6</v>
      </c>
      <c r="D260" s="29" t="s">
        <v>12</v>
      </c>
      <c r="E260" s="20">
        <v>43738</v>
      </c>
      <c r="F260" s="20" t="s">
        <v>20</v>
      </c>
      <c r="G260" s="20">
        <v>43769</v>
      </c>
      <c r="H260" s="29" t="s">
        <v>233</v>
      </c>
      <c r="I260" s="17">
        <v>200000000</v>
      </c>
      <c r="J260" s="18">
        <v>34803187.972018234</v>
      </c>
      <c r="K260" s="17">
        <v>33380000</v>
      </c>
      <c r="L260" s="15">
        <v>166620000</v>
      </c>
      <c r="M260" s="16"/>
      <c r="N260" s="16"/>
      <c r="O260" s="15"/>
      <c r="P260" s="15"/>
      <c r="Q260" s="14"/>
    </row>
    <row r="261" spans="1:17" s="2" customFormat="1" ht="15" customHeight="1" x14ac:dyDescent="0.25">
      <c r="A261" s="24">
        <v>259</v>
      </c>
      <c r="B261" s="22" t="s">
        <v>193</v>
      </c>
      <c r="C261" s="22" t="s">
        <v>11</v>
      </c>
      <c r="D261" s="29" t="s">
        <v>10</v>
      </c>
      <c r="E261" s="20">
        <v>43749</v>
      </c>
      <c r="F261" s="20" t="s">
        <v>20</v>
      </c>
      <c r="G261" s="20">
        <v>43783</v>
      </c>
      <c r="H261" s="29" t="s">
        <v>231</v>
      </c>
      <c r="I261" s="17">
        <v>75000000</v>
      </c>
      <c r="J261" s="18">
        <v>13003675.705666136</v>
      </c>
      <c r="K261" s="17">
        <v>0</v>
      </c>
      <c r="L261" s="15">
        <v>75000000</v>
      </c>
      <c r="M261" s="16"/>
      <c r="N261" s="16"/>
      <c r="O261" s="15"/>
      <c r="P261" s="15"/>
      <c r="Q261" s="14"/>
    </row>
    <row r="262" spans="1:17" s="2" customFormat="1" ht="15" customHeight="1" x14ac:dyDescent="0.25">
      <c r="A262" s="24">
        <v>260</v>
      </c>
      <c r="B262" s="22" t="s">
        <v>189</v>
      </c>
      <c r="C262" s="22" t="s">
        <v>11</v>
      </c>
      <c r="D262" s="29" t="s">
        <v>10</v>
      </c>
      <c r="E262" s="20">
        <v>43523</v>
      </c>
      <c r="F262" s="20" t="s">
        <v>20</v>
      </c>
      <c r="G262" s="20">
        <v>43552</v>
      </c>
      <c r="H262" s="29" t="s">
        <v>231</v>
      </c>
      <c r="I262" s="17">
        <v>75000000</v>
      </c>
      <c r="J262" s="18">
        <v>14044154.822762767</v>
      </c>
      <c r="K262" s="17">
        <v>0</v>
      </c>
      <c r="L262" s="15">
        <v>75000000</v>
      </c>
      <c r="M262" s="14"/>
      <c r="N262" s="16"/>
      <c r="O262" s="15"/>
      <c r="P262" s="15"/>
      <c r="Q262" s="14"/>
    </row>
    <row r="263" spans="1:17" s="2" customFormat="1" ht="15" customHeight="1" x14ac:dyDescent="0.25">
      <c r="A263" s="24">
        <v>261</v>
      </c>
      <c r="B263" s="23" t="s">
        <v>192</v>
      </c>
      <c r="C263" s="22" t="s">
        <v>11</v>
      </c>
      <c r="D263" s="29" t="s">
        <v>10</v>
      </c>
      <c r="E263" s="20">
        <v>43698</v>
      </c>
      <c r="F263" s="20" t="s">
        <v>20</v>
      </c>
      <c r="G263" s="20">
        <v>43706</v>
      </c>
      <c r="H263" s="29" t="s">
        <v>231</v>
      </c>
      <c r="I263" s="17">
        <v>300000000</v>
      </c>
      <c r="J263" s="18">
        <v>51636889.393782921</v>
      </c>
      <c r="K263" s="17">
        <v>0</v>
      </c>
      <c r="L263" s="15">
        <v>300000000</v>
      </c>
      <c r="M263" s="14"/>
      <c r="N263" s="16"/>
      <c r="O263" s="15"/>
      <c r="P263" s="15"/>
      <c r="Q263" s="14"/>
    </row>
    <row r="264" spans="1:17" s="2" customFormat="1" ht="15" customHeight="1" x14ac:dyDescent="0.25">
      <c r="A264" s="24">
        <v>262</v>
      </c>
      <c r="B264" s="23" t="s">
        <v>190</v>
      </c>
      <c r="C264" s="22" t="s">
        <v>7</v>
      </c>
      <c r="D264" s="25" t="s">
        <v>10</v>
      </c>
      <c r="E264" s="20">
        <v>43524</v>
      </c>
      <c r="F264" s="20" t="s">
        <v>20</v>
      </c>
      <c r="G264" s="20">
        <v>43531</v>
      </c>
      <c r="H264" s="29" t="s">
        <v>231</v>
      </c>
      <c r="I264" s="17">
        <v>1000000000</v>
      </c>
      <c r="J264" s="18">
        <v>185573514.94794664</v>
      </c>
      <c r="K264" s="17">
        <v>0</v>
      </c>
      <c r="L264" s="15">
        <v>1000000000</v>
      </c>
      <c r="M264" s="16"/>
      <c r="N264" s="16"/>
      <c r="O264" s="15"/>
      <c r="P264" s="15"/>
      <c r="Q264" s="14"/>
    </row>
    <row r="265" spans="1:17" s="2" customFormat="1" ht="15" customHeight="1" x14ac:dyDescent="0.25">
      <c r="A265" s="24">
        <v>263</v>
      </c>
      <c r="B265" s="23" t="s">
        <v>194</v>
      </c>
      <c r="C265" s="22" t="s">
        <v>11</v>
      </c>
      <c r="D265" s="29" t="s">
        <v>10</v>
      </c>
      <c r="E265" s="20">
        <v>43763</v>
      </c>
      <c r="F265" s="20" t="s">
        <v>20</v>
      </c>
      <c r="G265" s="20">
        <v>43790</v>
      </c>
      <c r="H265" s="29" t="s">
        <v>231</v>
      </c>
      <c r="I265" s="17">
        <v>15000000</v>
      </c>
      <c r="J265" s="18">
        <v>2628535.3800862161</v>
      </c>
      <c r="K265" s="17">
        <v>6000000</v>
      </c>
      <c r="L265" s="15">
        <v>9000000</v>
      </c>
      <c r="M265" s="16"/>
      <c r="N265" s="16"/>
      <c r="O265" s="15"/>
      <c r="P265" s="15"/>
      <c r="Q265" s="14"/>
    </row>
    <row r="266" spans="1:17" s="2" customFormat="1" ht="15" customHeight="1" x14ac:dyDescent="0.25">
      <c r="A266" s="24">
        <v>264</v>
      </c>
      <c r="B266" s="23" t="s">
        <v>191</v>
      </c>
      <c r="C266" s="22" t="s">
        <v>11</v>
      </c>
      <c r="D266" s="25" t="s">
        <v>10</v>
      </c>
      <c r="E266" s="20">
        <v>43579</v>
      </c>
      <c r="F266" s="20" t="s">
        <v>20</v>
      </c>
      <c r="G266" s="20">
        <v>43615</v>
      </c>
      <c r="H266" s="16" t="s">
        <v>231</v>
      </c>
      <c r="I266" s="17">
        <v>10000000</v>
      </c>
      <c r="J266" s="18">
        <v>1659448.0675727255</v>
      </c>
      <c r="K266" s="17">
        <v>10000000</v>
      </c>
      <c r="L266" s="15">
        <v>0</v>
      </c>
      <c r="M266" s="16"/>
      <c r="N266" s="16"/>
      <c r="O266" s="16"/>
      <c r="P266" s="15"/>
      <c r="Q266" s="14"/>
    </row>
    <row r="267" spans="1:17" s="2" customFormat="1" ht="15" customHeight="1" x14ac:dyDescent="0.25">
      <c r="A267" s="24">
        <v>265</v>
      </c>
      <c r="B267" s="23" t="s">
        <v>195</v>
      </c>
      <c r="C267" s="22" t="s">
        <v>238</v>
      </c>
      <c r="D267" s="25" t="s">
        <v>13</v>
      </c>
      <c r="E267" s="20">
        <v>43766</v>
      </c>
      <c r="F267" s="20" t="s">
        <v>20</v>
      </c>
      <c r="G267" s="20">
        <v>43804</v>
      </c>
      <c r="H267" s="16" t="s">
        <v>230</v>
      </c>
      <c r="I267" s="17">
        <v>2000000000</v>
      </c>
      <c r="J267" s="18">
        <v>348050049.59713209</v>
      </c>
      <c r="K267" s="17">
        <v>0</v>
      </c>
      <c r="L267" s="15">
        <v>348050049.59713209</v>
      </c>
      <c r="M267" s="16"/>
      <c r="N267" s="16"/>
      <c r="O267" s="16"/>
      <c r="P267" s="15"/>
      <c r="Q267" s="14"/>
    </row>
    <row r="268" spans="1:17" s="2" customFormat="1" ht="15" customHeight="1" x14ac:dyDescent="0.25">
      <c r="A268" s="24">
        <v>266</v>
      </c>
      <c r="B268" s="56" t="s">
        <v>257</v>
      </c>
      <c r="C268" s="22" t="s">
        <v>7</v>
      </c>
      <c r="D268" s="29" t="s">
        <v>254</v>
      </c>
      <c r="E268" s="20">
        <v>43536</v>
      </c>
      <c r="F268" s="20" t="s">
        <v>20</v>
      </c>
      <c r="G268" s="20">
        <v>43580</v>
      </c>
      <c r="H268" s="29" t="s">
        <v>232</v>
      </c>
      <c r="I268" s="26"/>
      <c r="J268" s="18"/>
      <c r="K268" s="17"/>
      <c r="L268" s="15"/>
      <c r="M268" s="15">
        <v>1000000000</v>
      </c>
      <c r="N268" s="16" t="s">
        <v>225</v>
      </c>
      <c r="O268" s="15">
        <v>0</v>
      </c>
      <c r="P268" s="15">
        <v>1000000000</v>
      </c>
      <c r="Q268" s="15">
        <v>0</v>
      </c>
    </row>
    <row r="269" spans="1:17" s="2" customFormat="1" ht="15" customHeight="1" x14ac:dyDescent="0.25">
      <c r="A269" s="24">
        <v>267</v>
      </c>
      <c r="B269" s="23" t="s">
        <v>256</v>
      </c>
      <c r="C269" s="22" t="s">
        <v>7</v>
      </c>
      <c r="D269" s="29" t="s">
        <v>254</v>
      </c>
      <c r="E269" s="20">
        <v>43566</v>
      </c>
      <c r="F269" s="20" t="s">
        <v>20</v>
      </c>
      <c r="G269" s="20">
        <v>43594</v>
      </c>
      <c r="H269" s="29" t="s">
        <v>232</v>
      </c>
      <c r="I269" s="26"/>
      <c r="J269" s="18"/>
      <c r="K269" s="17"/>
      <c r="L269" s="15"/>
      <c r="M269" s="15">
        <v>1000000000</v>
      </c>
      <c r="N269" s="16" t="s">
        <v>225</v>
      </c>
      <c r="O269" s="15">
        <v>0</v>
      </c>
      <c r="P269" s="15">
        <v>1000000000</v>
      </c>
      <c r="Q269" s="15">
        <v>0</v>
      </c>
    </row>
    <row r="270" spans="1:17" s="2" customFormat="1" ht="15" customHeight="1" x14ac:dyDescent="0.25">
      <c r="A270" s="24">
        <v>268</v>
      </c>
      <c r="B270" s="23" t="s">
        <v>253</v>
      </c>
      <c r="C270" s="22" t="s">
        <v>7</v>
      </c>
      <c r="D270" s="29" t="s">
        <v>254</v>
      </c>
      <c r="E270" s="20">
        <v>43753</v>
      </c>
      <c r="F270" s="20" t="s">
        <v>20</v>
      </c>
      <c r="G270" s="20">
        <v>43776</v>
      </c>
      <c r="H270" s="29" t="s">
        <v>232</v>
      </c>
      <c r="I270" s="26"/>
      <c r="J270" s="18"/>
      <c r="K270" s="17"/>
      <c r="L270" s="15"/>
      <c r="M270" s="15">
        <v>1000000000</v>
      </c>
      <c r="N270" s="16" t="s">
        <v>225</v>
      </c>
      <c r="O270" s="15">
        <v>0</v>
      </c>
      <c r="P270" s="15">
        <v>1000000000</v>
      </c>
      <c r="Q270" s="15">
        <v>0</v>
      </c>
    </row>
    <row r="271" spans="1:17" s="2" customFormat="1" ht="15" customHeight="1" x14ac:dyDescent="0.25">
      <c r="A271" s="24">
        <v>269</v>
      </c>
      <c r="B271" s="23" t="s">
        <v>255</v>
      </c>
      <c r="C271" s="22" t="s">
        <v>7</v>
      </c>
      <c r="D271" s="29" t="s">
        <v>254</v>
      </c>
      <c r="E271" s="20">
        <v>43752</v>
      </c>
      <c r="F271" s="20"/>
      <c r="G271" s="20">
        <v>43804</v>
      </c>
      <c r="H271" s="29" t="s">
        <v>232</v>
      </c>
      <c r="I271" s="17"/>
      <c r="J271" s="18"/>
      <c r="K271" s="17"/>
      <c r="L271" s="15"/>
      <c r="M271" s="15">
        <v>500000000</v>
      </c>
      <c r="N271" s="16" t="s">
        <v>225</v>
      </c>
      <c r="O271" s="61">
        <v>61901298.380000003</v>
      </c>
      <c r="P271" s="15">
        <f>Table5402945[[#This Row],[YURTDIŞI İhraç Limiti Nominal Tutar]]-Table5402945[[#This Row],[YURTDIŞI Satışı Gerçekleşen Nominal Tutar]]</f>
        <v>438098701.62</v>
      </c>
      <c r="Q271" s="15">
        <f>Table5402945[[#This Row],[YURTDIŞI Satışı Gerçekleşen Nominal Tutar]]*5.9507</f>
        <v>368356056.26986605</v>
      </c>
    </row>
    <row r="272" spans="1:17" s="2" customFormat="1" ht="15" customHeight="1" x14ac:dyDescent="0.25">
      <c r="A272" s="24">
        <v>270</v>
      </c>
      <c r="B272" s="23" t="s">
        <v>261</v>
      </c>
      <c r="C272" s="22" t="s">
        <v>6</v>
      </c>
      <c r="D272" s="29" t="s">
        <v>3</v>
      </c>
      <c r="E272" s="20">
        <v>43608</v>
      </c>
      <c r="F272" s="20"/>
      <c r="G272" s="20">
        <v>43650</v>
      </c>
      <c r="H272" s="29" t="s">
        <v>231</v>
      </c>
      <c r="I272" s="17">
        <v>1000000000</v>
      </c>
      <c r="J272" s="18">
        <v>178459891.13999999</v>
      </c>
      <c r="K272" s="17">
        <v>100000000</v>
      </c>
      <c r="L272" s="15">
        <v>371200000</v>
      </c>
      <c r="M272" s="15"/>
      <c r="N272" s="15"/>
      <c r="O272" s="15"/>
      <c r="P272" s="15">
        <f>Table5402945[[#This Row],[YURTDIŞI İhraç Limiti Nominal Tutar]]-Table5402945[[#This Row],[YURTDIŞI Satışı Gerçekleşen Nominal Tutar]]</f>
        <v>0</v>
      </c>
      <c r="Q272" s="14"/>
    </row>
    <row r="273" spans="1:17" s="2" customFormat="1" ht="15" customHeight="1" x14ac:dyDescent="0.25">
      <c r="A273" s="24">
        <v>271</v>
      </c>
      <c r="B273" s="23" t="s">
        <v>262</v>
      </c>
      <c r="C273" s="22" t="s">
        <v>6</v>
      </c>
      <c r="D273" s="29" t="s">
        <v>3</v>
      </c>
      <c r="E273" s="20">
        <v>43710</v>
      </c>
      <c r="F273" s="20"/>
      <c r="G273" s="20">
        <v>43741</v>
      </c>
      <c r="H273" s="29" t="s">
        <v>231</v>
      </c>
      <c r="I273" s="17">
        <v>100000000</v>
      </c>
      <c r="J273" s="18">
        <v>17003910.899999999</v>
      </c>
      <c r="K273" s="17">
        <v>50000000</v>
      </c>
      <c r="L273" s="15">
        <f>Table5402945[[#This Row],[Yurtiçi İhraç Limiti Nominal Tutar (TL)]]-Table5402945[[#This Row],[Yurtiçi Satışı Gerçekleşen Nominal Tutar (TL)]]</f>
        <v>50000000</v>
      </c>
      <c r="M273" s="15"/>
      <c r="N273" s="15"/>
      <c r="O273" s="15"/>
      <c r="P273" s="15">
        <f>Table5402945[[#This Row],[YURTDIŞI İhraç Limiti Nominal Tutar]]-Table5402945[[#This Row],[YURTDIŞI Satışı Gerçekleşen Nominal Tutar]]</f>
        <v>0</v>
      </c>
      <c r="Q273" s="14"/>
    </row>
    <row r="274" spans="1:17" s="2" customFormat="1" ht="15" customHeight="1" x14ac:dyDescent="0.25">
      <c r="A274" s="24">
        <v>272</v>
      </c>
      <c r="B274" s="23" t="s">
        <v>259</v>
      </c>
      <c r="C274" s="22" t="s">
        <v>6</v>
      </c>
      <c r="D274" s="29" t="s">
        <v>3</v>
      </c>
      <c r="E274" s="20">
        <v>43551</v>
      </c>
      <c r="F274" s="20"/>
      <c r="G274" s="20">
        <v>43566</v>
      </c>
      <c r="H274" s="29" t="s">
        <v>230</v>
      </c>
      <c r="I274" s="17">
        <v>2000000000</v>
      </c>
      <c r="J274" s="18">
        <f>(I274/5.7215)</f>
        <v>349558682.16376823</v>
      </c>
      <c r="K274" s="17">
        <v>103000000</v>
      </c>
      <c r="L274" s="15">
        <v>1647000000</v>
      </c>
      <c r="M274" s="15"/>
      <c r="N274" s="15"/>
      <c r="O274" s="15"/>
      <c r="P274" s="15">
        <f>Table5402945[[#This Row],[YURTDIŞI İhraç Limiti Nominal Tutar]]-Table5402945[[#This Row],[YURTDIŞI Satışı Gerçekleşen Nominal Tutar]]</f>
        <v>0</v>
      </c>
      <c r="Q274" s="14"/>
    </row>
    <row r="275" spans="1:17" s="2" customFormat="1" ht="15" customHeight="1" x14ac:dyDescent="0.25">
      <c r="A275" s="24">
        <v>273</v>
      </c>
      <c r="B275" s="23" t="s">
        <v>259</v>
      </c>
      <c r="C275" s="22" t="s">
        <v>6</v>
      </c>
      <c r="D275" s="29" t="s">
        <v>3</v>
      </c>
      <c r="E275" s="20">
        <v>43551</v>
      </c>
      <c r="F275" s="57"/>
      <c r="G275" s="20">
        <v>43566</v>
      </c>
      <c r="H275" s="29" t="s">
        <v>230</v>
      </c>
      <c r="I275" s="17">
        <v>2000000000</v>
      </c>
      <c r="J275" s="18">
        <f>(I275/5.7215)</f>
        <v>349558682.16376823</v>
      </c>
      <c r="K275" s="17">
        <v>100000000</v>
      </c>
      <c r="L275" s="15">
        <v>1647000000</v>
      </c>
      <c r="M275" s="57"/>
      <c r="N275" s="57"/>
      <c r="O275" s="57"/>
      <c r="P275" s="57">
        <f>Table5402945[[#This Row],[YURTDIŞI İhraç Limiti Nominal Tutar]]-Table5402945[[#This Row],[YURTDIŞI Satışı Gerçekleşen Nominal Tutar]]</f>
        <v>0</v>
      </c>
      <c r="Q275" s="57"/>
    </row>
    <row r="276" spans="1:17" s="2" customFormat="1" ht="15" customHeight="1" x14ac:dyDescent="0.25">
      <c r="A276" s="24">
        <v>274</v>
      </c>
      <c r="B276" s="23" t="s">
        <v>258</v>
      </c>
      <c r="C276" s="22" t="s">
        <v>6</v>
      </c>
      <c r="D276" s="29" t="s">
        <v>3</v>
      </c>
      <c r="E276" s="20">
        <v>43518</v>
      </c>
      <c r="F276" s="20"/>
      <c r="G276" s="20">
        <v>43552</v>
      </c>
      <c r="H276" s="29" t="s">
        <v>231</v>
      </c>
      <c r="I276" s="17">
        <v>950000000</v>
      </c>
      <c r="J276" s="18">
        <f>(Table5402945[[#This Row],[Yurtiçi İhraç Limiti Nominal Tutar (TL)]]/5.5523)</f>
        <v>171100264.75514653</v>
      </c>
      <c r="K276" s="17">
        <v>145000000</v>
      </c>
      <c r="L276" s="15">
        <v>0</v>
      </c>
      <c r="M276" s="57"/>
      <c r="N276" s="57"/>
      <c r="O276" s="57"/>
      <c r="P276" s="57">
        <f>Table5402945[[#This Row],[YURTDIŞI İhraç Limiti Nominal Tutar]]-Table5402945[[#This Row],[YURTDIŞI Satışı Gerçekleşen Nominal Tutar]]</f>
        <v>0</v>
      </c>
      <c r="Q276" s="57"/>
    </row>
    <row r="277" spans="1:17" s="2" customFormat="1" ht="15" customHeight="1" x14ac:dyDescent="0.25">
      <c r="A277" s="24">
        <v>275</v>
      </c>
      <c r="B277" s="23" t="s">
        <v>260</v>
      </c>
      <c r="C277" s="22" t="s">
        <v>6</v>
      </c>
      <c r="D277" s="29" t="s">
        <v>3</v>
      </c>
      <c r="E277" s="20">
        <v>43598</v>
      </c>
      <c r="F277" s="20"/>
      <c r="G277" s="20">
        <v>43636</v>
      </c>
      <c r="H277" s="29" t="s">
        <v>230</v>
      </c>
      <c r="I277" s="17">
        <v>250000000</v>
      </c>
      <c r="J277" s="18">
        <f>Table5402945[[#This Row],[Yurtiçi İhraç Limiti Nominal Tutar (TL)]]/5.7414</f>
        <v>43543386.630438574</v>
      </c>
      <c r="K277" s="17">
        <v>128000000</v>
      </c>
      <c r="L277" s="15">
        <v>22000000</v>
      </c>
      <c r="M277" s="57"/>
      <c r="N277" s="57"/>
      <c r="O277" s="57"/>
      <c r="P277" s="57">
        <f>Table5402945[[#This Row],[YURTDIŞI İhraç Limiti Nominal Tutar]]-Table5402945[[#This Row],[YURTDIŞI Satışı Gerçekleşen Nominal Tutar]]</f>
        <v>0</v>
      </c>
      <c r="Q277" s="57"/>
    </row>
    <row r="278" spans="1:17" s="2" customFormat="1" ht="15" customHeight="1" x14ac:dyDescent="0.25">
      <c r="A278" s="24">
        <v>276</v>
      </c>
      <c r="B278" s="23" t="s">
        <v>260</v>
      </c>
      <c r="C278" s="22" t="s">
        <v>6</v>
      </c>
      <c r="D278" s="29" t="s">
        <v>3</v>
      </c>
      <c r="E278" s="20">
        <v>43598</v>
      </c>
      <c r="F278" s="57"/>
      <c r="G278" s="20">
        <v>43636</v>
      </c>
      <c r="H278" s="29" t="s">
        <v>230</v>
      </c>
      <c r="I278" s="17">
        <v>250000000</v>
      </c>
      <c r="J278" s="18">
        <f>Table5402945[[#This Row],[Yurtiçi İhraç Limiti Nominal Tutar (TL)]]/5.7414</f>
        <v>43543386.630438574</v>
      </c>
      <c r="K278" s="17">
        <v>100000000</v>
      </c>
      <c r="L278" s="15">
        <v>22000000</v>
      </c>
      <c r="M278" s="57"/>
      <c r="N278" s="57"/>
      <c r="O278" s="57"/>
      <c r="P278" s="57">
        <f>Table5402945[[#This Row],[YURTDIŞI İhraç Limiti Nominal Tutar]]-Table5402945[[#This Row],[YURTDIŞI Satışı Gerçekleşen Nominal Tutar]]</f>
        <v>0</v>
      </c>
      <c r="Q278" s="57"/>
    </row>
    <row r="279" spans="1:17" s="2" customFormat="1" ht="15" customHeight="1" x14ac:dyDescent="0.25">
      <c r="A279" s="24">
        <v>277</v>
      </c>
      <c r="B279" s="23" t="s">
        <v>261</v>
      </c>
      <c r="C279" s="22" t="s">
        <v>6</v>
      </c>
      <c r="D279" s="29" t="s">
        <v>3</v>
      </c>
      <c r="E279" s="20">
        <v>43608</v>
      </c>
      <c r="F279" s="20"/>
      <c r="G279" s="20">
        <v>43650</v>
      </c>
      <c r="H279" s="29" t="s">
        <v>231</v>
      </c>
      <c r="I279" s="17">
        <v>1000000000</v>
      </c>
      <c r="J279" s="18">
        <f>Table5402945[[#This Row],[Yurtiçi İhraç Limiti Nominal Tutar (TL)]]/5.6035</f>
        <v>178459891.1394664</v>
      </c>
      <c r="K279" s="17">
        <v>70000000</v>
      </c>
      <c r="L279" s="15">
        <v>371200000</v>
      </c>
      <c r="M279" s="57"/>
      <c r="N279" s="57"/>
      <c r="O279" s="57"/>
      <c r="P279" s="57">
        <f>Table5402945[[#This Row],[YURTDIŞI İhraç Limiti Nominal Tutar]]-Table5402945[[#This Row],[YURTDIŞI Satışı Gerçekleşen Nominal Tutar]]</f>
        <v>0</v>
      </c>
      <c r="Q279" s="57"/>
    </row>
    <row r="280" spans="1:17" s="2" customFormat="1" ht="15" customHeight="1" x14ac:dyDescent="0.25">
      <c r="A280" s="24">
        <v>278</v>
      </c>
      <c r="B280" s="23" t="s">
        <v>261</v>
      </c>
      <c r="C280" s="22" t="s">
        <v>6</v>
      </c>
      <c r="D280" s="29" t="s">
        <v>3</v>
      </c>
      <c r="E280" s="20">
        <v>43608</v>
      </c>
      <c r="F280" s="57"/>
      <c r="G280" s="20">
        <v>43650</v>
      </c>
      <c r="H280" s="29" t="s">
        <v>231</v>
      </c>
      <c r="I280" s="17">
        <v>1000000000</v>
      </c>
      <c r="J280" s="18">
        <f>Table5402945[[#This Row],[Yurtiçi İhraç Limiti Nominal Tutar (TL)]]/5.6035</f>
        <v>178459891.1394664</v>
      </c>
      <c r="K280" s="17">
        <v>100000000</v>
      </c>
      <c r="L280" s="15">
        <v>371200000</v>
      </c>
      <c r="M280" s="57"/>
      <c r="N280" s="57"/>
      <c r="O280" s="57"/>
      <c r="P280" s="57">
        <f>Table5402945[[#This Row],[YURTDIŞI İhraç Limiti Nominal Tutar]]-Table5402945[[#This Row],[YURTDIŞI Satışı Gerçekleşen Nominal Tutar]]</f>
        <v>0</v>
      </c>
      <c r="Q280" s="57"/>
    </row>
    <row r="281" spans="1:17" s="2" customFormat="1" ht="15" customHeight="1" x14ac:dyDescent="0.25">
      <c r="A281" s="24">
        <v>279</v>
      </c>
      <c r="B281" s="23" t="s">
        <v>258</v>
      </c>
      <c r="C281" s="22" t="s">
        <v>6</v>
      </c>
      <c r="D281" s="29" t="s">
        <v>3</v>
      </c>
      <c r="E281" s="20">
        <v>43518</v>
      </c>
      <c r="F281" s="20"/>
      <c r="G281" s="20">
        <v>43552</v>
      </c>
      <c r="H281" s="29" t="s">
        <v>231</v>
      </c>
      <c r="I281" s="17">
        <v>950000000</v>
      </c>
      <c r="J281" s="18">
        <f>(Table5402945[[#This Row],[Yurtiçi İhraç Limiti Nominal Tutar (TL)]]/5.5523)</f>
        <v>171100264.75514653</v>
      </c>
      <c r="K281" s="17">
        <v>173000000</v>
      </c>
      <c r="L281" s="15">
        <v>0</v>
      </c>
      <c r="M281" s="57"/>
      <c r="N281" s="57"/>
      <c r="O281" s="57"/>
      <c r="P281" s="57">
        <f>Table5402945[[#This Row],[YURTDIŞI İhraç Limiti Nominal Tutar]]-Table5402945[[#This Row],[YURTDIŞI Satışı Gerçekleşen Nominal Tutar]]</f>
        <v>0</v>
      </c>
      <c r="Q281" s="57"/>
    </row>
    <row r="282" spans="1:17" s="2" customFormat="1" ht="15" customHeight="1" x14ac:dyDescent="0.25">
      <c r="A282" s="24">
        <v>280</v>
      </c>
      <c r="B282" s="23" t="s">
        <v>261</v>
      </c>
      <c r="C282" s="22" t="s">
        <v>6</v>
      </c>
      <c r="D282" s="29" t="s">
        <v>3</v>
      </c>
      <c r="E282" s="20">
        <v>43608</v>
      </c>
      <c r="F282" s="57"/>
      <c r="G282" s="20">
        <v>43650</v>
      </c>
      <c r="H282" s="29" t="s">
        <v>231</v>
      </c>
      <c r="I282" s="17">
        <v>1000000000</v>
      </c>
      <c r="J282" s="18">
        <f>Table5402945[[#This Row],[Yurtiçi İhraç Limiti Nominal Tutar (TL)]]/5.6035</f>
        <v>178459891.1394664</v>
      </c>
      <c r="K282" s="17">
        <v>50000000</v>
      </c>
      <c r="L282" s="15">
        <v>371200000</v>
      </c>
      <c r="M282" s="57"/>
      <c r="N282" s="57"/>
      <c r="O282" s="57"/>
      <c r="P282" s="57">
        <f>Table5402945[[#This Row],[YURTDIŞI İhraç Limiti Nominal Tutar]]-Table5402945[[#This Row],[YURTDIŞI Satışı Gerçekleşen Nominal Tutar]]</f>
        <v>0</v>
      </c>
      <c r="Q282" s="57"/>
    </row>
    <row r="283" spans="1:17" s="2" customFormat="1" ht="15" customHeight="1" x14ac:dyDescent="0.25">
      <c r="A283" s="24">
        <v>281</v>
      </c>
      <c r="B283" s="23" t="s">
        <v>261</v>
      </c>
      <c r="C283" s="22" t="s">
        <v>6</v>
      </c>
      <c r="D283" s="29" t="s">
        <v>3</v>
      </c>
      <c r="E283" s="20">
        <v>43608</v>
      </c>
      <c r="F283" s="57"/>
      <c r="G283" s="20">
        <v>43650</v>
      </c>
      <c r="H283" s="29" t="s">
        <v>231</v>
      </c>
      <c r="I283" s="17">
        <v>1000000000</v>
      </c>
      <c r="J283" s="18">
        <f>Table5402945[[#This Row],[Yurtiçi İhraç Limiti Nominal Tutar (TL)]]/5.6035</f>
        <v>178459891.1394664</v>
      </c>
      <c r="K283" s="17">
        <v>68800000</v>
      </c>
      <c r="L283" s="15">
        <v>371200000</v>
      </c>
      <c r="M283" s="56"/>
      <c r="N283" s="56"/>
      <c r="O283" s="56"/>
      <c r="P283" s="56">
        <f>Table5402945[[#This Row],[YURTDIŞI İhraç Limiti Nominal Tutar]]-Table5402945[[#This Row],[YURTDIŞI Satışı Gerçekleşen Nominal Tutar]]</f>
        <v>0</v>
      </c>
      <c r="Q283" s="56"/>
    </row>
    <row r="284" spans="1:17" s="2" customFormat="1" ht="15" customHeight="1" x14ac:dyDescent="0.25">
      <c r="A284" s="24">
        <v>282</v>
      </c>
      <c r="B284" s="23" t="s">
        <v>258</v>
      </c>
      <c r="C284" s="22" t="s">
        <v>6</v>
      </c>
      <c r="D284" s="29" t="s">
        <v>3</v>
      </c>
      <c r="E284" s="20">
        <v>43518</v>
      </c>
      <c r="F284" s="20"/>
      <c r="G284" s="20">
        <v>43552</v>
      </c>
      <c r="H284" s="29" t="s">
        <v>231</v>
      </c>
      <c r="I284" s="17">
        <v>950000000</v>
      </c>
      <c r="J284" s="18">
        <f>(Table5402945[[#This Row],[Yurtiçi İhraç Limiti Nominal Tutar (TL)]]/5.5523)</f>
        <v>171100264.75514653</v>
      </c>
      <c r="K284" s="17">
        <v>101000000</v>
      </c>
      <c r="L284" s="15">
        <v>0</v>
      </c>
      <c r="M284" s="56"/>
      <c r="N284" s="56"/>
      <c r="O284" s="56"/>
      <c r="P284" s="56">
        <f>Table5402945[[#This Row],[YURTDIŞI İhraç Limiti Nominal Tutar]]-Table5402945[[#This Row],[YURTDIŞI Satışı Gerçekleşen Nominal Tutar]]</f>
        <v>0</v>
      </c>
      <c r="Q284" s="56"/>
    </row>
    <row r="285" spans="1:17" s="2" customFormat="1" ht="15" customHeight="1" x14ac:dyDescent="0.25">
      <c r="A285" s="24">
        <v>283</v>
      </c>
      <c r="B285" s="23" t="s">
        <v>258</v>
      </c>
      <c r="C285" s="22" t="s">
        <v>6</v>
      </c>
      <c r="D285" s="29" t="s">
        <v>3</v>
      </c>
      <c r="E285" s="20">
        <v>43518</v>
      </c>
      <c r="F285" s="20"/>
      <c r="G285" s="20">
        <v>43552</v>
      </c>
      <c r="H285" s="29" t="s">
        <v>231</v>
      </c>
      <c r="I285" s="17">
        <v>950000000</v>
      </c>
      <c r="J285" s="18">
        <f>(Table5402945[[#This Row],[Yurtiçi İhraç Limiti Nominal Tutar (TL)]]/5.5523)</f>
        <v>171100264.75514653</v>
      </c>
      <c r="K285" s="17">
        <v>161150000</v>
      </c>
      <c r="L285" s="15">
        <v>0</v>
      </c>
      <c r="M285" s="56"/>
      <c r="N285" s="56"/>
      <c r="O285" s="56"/>
      <c r="P285" s="56">
        <f>Table5402945[[#This Row],[YURTDIŞI İhraç Limiti Nominal Tutar]]-Table5402945[[#This Row],[YURTDIŞI Satışı Gerçekleşen Nominal Tutar]]</f>
        <v>0</v>
      </c>
      <c r="Q285" s="56"/>
    </row>
    <row r="286" spans="1:17" s="2" customFormat="1" ht="15" customHeight="1" x14ac:dyDescent="0.25">
      <c r="A286" s="24">
        <v>284</v>
      </c>
      <c r="B286" s="23" t="s">
        <v>261</v>
      </c>
      <c r="C286" s="22" t="s">
        <v>6</v>
      </c>
      <c r="D286" s="29" t="s">
        <v>3</v>
      </c>
      <c r="E286" s="20">
        <v>43608</v>
      </c>
      <c r="F286" s="57"/>
      <c r="G286" s="20">
        <v>43650</v>
      </c>
      <c r="H286" s="29" t="s">
        <v>231</v>
      </c>
      <c r="I286" s="17">
        <v>1000000000</v>
      </c>
      <c r="J286" s="18">
        <f>Table5402945[[#This Row],[Yurtiçi İhraç Limiti Nominal Tutar (TL)]]/5.6035</f>
        <v>178459891.1394664</v>
      </c>
      <c r="K286" s="17">
        <v>80000000</v>
      </c>
      <c r="L286" s="15">
        <v>371200000</v>
      </c>
      <c r="M286" s="56"/>
      <c r="N286" s="56"/>
      <c r="O286" s="56"/>
      <c r="P286" s="56">
        <f>Table5402945[[#This Row],[YURTDIŞI İhraç Limiti Nominal Tutar]]-Table5402945[[#This Row],[YURTDIŞI Satışı Gerçekleşen Nominal Tutar]]</f>
        <v>0</v>
      </c>
      <c r="Q286" s="56"/>
    </row>
    <row r="287" spans="1:17" s="2" customFormat="1" ht="15" customHeight="1" x14ac:dyDescent="0.25">
      <c r="A287" s="24">
        <v>285</v>
      </c>
      <c r="B287" s="23" t="s">
        <v>261</v>
      </c>
      <c r="C287" s="22" t="s">
        <v>6</v>
      </c>
      <c r="D287" s="29" t="s">
        <v>3</v>
      </c>
      <c r="E287" s="20">
        <v>43608</v>
      </c>
      <c r="F287" s="57"/>
      <c r="G287" s="20">
        <v>43650</v>
      </c>
      <c r="H287" s="29" t="s">
        <v>231</v>
      </c>
      <c r="I287" s="17">
        <v>1000000000</v>
      </c>
      <c r="J287" s="18">
        <f>Table5402945[[#This Row],[Yurtiçi İhraç Limiti Nominal Tutar (TL)]]/5.6035</f>
        <v>178459891.1394664</v>
      </c>
      <c r="K287" s="17">
        <v>50000000</v>
      </c>
      <c r="L287" s="15">
        <v>371200000</v>
      </c>
      <c r="M287" s="56"/>
      <c r="N287" s="56"/>
      <c r="O287" s="56"/>
      <c r="P287" s="56">
        <f>Table5402945[[#This Row],[YURTDIŞI İhraç Limiti Nominal Tutar]]-Table5402945[[#This Row],[YURTDIŞI Satışı Gerçekleşen Nominal Tutar]]</f>
        <v>0</v>
      </c>
      <c r="Q287" s="56"/>
    </row>
    <row r="288" spans="1:17" s="2" customFormat="1" ht="15" customHeight="1" x14ac:dyDescent="0.25">
      <c r="A288" s="24">
        <v>286</v>
      </c>
      <c r="B288" s="23" t="s">
        <v>259</v>
      </c>
      <c r="C288" s="22" t="s">
        <v>6</v>
      </c>
      <c r="D288" s="29" t="s">
        <v>3</v>
      </c>
      <c r="E288" s="20">
        <v>43551</v>
      </c>
      <c r="F288" s="20"/>
      <c r="G288" s="20">
        <v>43566</v>
      </c>
      <c r="H288" s="29" t="s">
        <v>230</v>
      </c>
      <c r="I288" s="17">
        <v>2000000000</v>
      </c>
      <c r="J288" s="18">
        <f>(I288/5.7215)</f>
        <v>349558682.16376823</v>
      </c>
      <c r="K288" s="17">
        <v>150000000</v>
      </c>
      <c r="L288" s="15">
        <v>1647000000</v>
      </c>
      <c r="M288" s="57"/>
      <c r="N288" s="57"/>
      <c r="O288" s="57"/>
      <c r="P288" s="57">
        <f>Table5402945[[#This Row],[YURTDIŞI İhraç Limiti Nominal Tutar]]-Table5402945[[#This Row],[YURTDIŞI Satışı Gerçekleşen Nominal Tutar]]</f>
        <v>0</v>
      </c>
      <c r="Q288" s="59"/>
    </row>
    <row r="289" spans="1:17" s="2" customFormat="1" ht="15" customHeight="1" x14ac:dyDescent="0.25">
      <c r="A289" s="24">
        <v>287</v>
      </c>
      <c r="B289" s="23" t="s">
        <v>258</v>
      </c>
      <c r="C289" s="22" t="s">
        <v>6</v>
      </c>
      <c r="D289" s="29" t="s">
        <v>3</v>
      </c>
      <c r="E289" s="20">
        <v>43518</v>
      </c>
      <c r="F289" s="20"/>
      <c r="G289" s="20">
        <v>43552</v>
      </c>
      <c r="H289" s="29" t="s">
        <v>231</v>
      </c>
      <c r="I289" s="17">
        <v>950000000</v>
      </c>
      <c r="J289" s="18">
        <f>(Table5402945[[#This Row],[Yurtiçi İhraç Limiti Nominal Tutar (TL)]]/5.5523)</f>
        <v>171100264.75514653</v>
      </c>
      <c r="K289" s="17">
        <v>43000000</v>
      </c>
      <c r="L289" s="15">
        <v>0</v>
      </c>
      <c r="M289" s="57"/>
      <c r="N289" s="57"/>
      <c r="O289" s="57"/>
      <c r="P289" s="57">
        <f>Table5402945[[#This Row],[YURTDIŞI İhraç Limiti Nominal Tutar]]-Table5402945[[#This Row],[YURTDIŞI Satışı Gerçekleşen Nominal Tutar]]</f>
        <v>0</v>
      </c>
      <c r="Q289" s="57"/>
    </row>
    <row r="290" spans="1:17" s="2" customFormat="1" ht="15" customHeight="1" x14ac:dyDescent="0.25">
      <c r="A290" s="24">
        <v>288</v>
      </c>
      <c r="B290" s="23" t="s">
        <v>258</v>
      </c>
      <c r="C290" s="22" t="s">
        <v>6</v>
      </c>
      <c r="D290" s="29" t="s">
        <v>3</v>
      </c>
      <c r="E290" s="20">
        <v>43518</v>
      </c>
      <c r="F290" s="20"/>
      <c r="G290" s="20">
        <v>43552</v>
      </c>
      <c r="H290" s="29" t="s">
        <v>231</v>
      </c>
      <c r="I290" s="17">
        <v>950000000</v>
      </c>
      <c r="J290" s="18">
        <f>(Table5402945[[#This Row],[Yurtiçi İhraç Limiti Nominal Tutar (TL)]]/5.5523)</f>
        <v>171100264.75514653</v>
      </c>
      <c r="K290" s="17">
        <v>110000000</v>
      </c>
      <c r="L290" s="15">
        <v>0</v>
      </c>
      <c r="M290" s="57"/>
      <c r="N290" s="57"/>
      <c r="O290" s="57"/>
      <c r="P290" s="57">
        <f>Table5402945[[#This Row],[YURTDIŞI İhraç Limiti Nominal Tutar]]-Table5402945[[#This Row],[YURTDIŞI Satışı Gerçekleşen Nominal Tutar]]</f>
        <v>0</v>
      </c>
      <c r="Q290" s="57"/>
    </row>
    <row r="291" spans="1:17" s="2" customFormat="1" ht="15" customHeight="1" x14ac:dyDescent="0.25">
      <c r="A291" s="24">
        <v>289</v>
      </c>
      <c r="B291" s="23" t="s">
        <v>258</v>
      </c>
      <c r="C291" s="22" t="s">
        <v>6</v>
      </c>
      <c r="D291" s="29" t="s">
        <v>3</v>
      </c>
      <c r="E291" s="20">
        <v>43518</v>
      </c>
      <c r="F291" s="20"/>
      <c r="G291" s="20">
        <v>43552</v>
      </c>
      <c r="H291" s="29" t="s">
        <v>231</v>
      </c>
      <c r="I291" s="17">
        <v>950000000</v>
      </c>
      <c r="J291" s="18">
        <f>(Table5402945[[#This Row],[Yurtiçi İhraç Limiti Nominal Tutar (TL)]]/5.5523)</f>
        <v>171100264.75514653</v>
      </c>
      <c r="K291" s="17">
        <v>41850000</v>
      </c>
      <c r="L291" s="15">
        <v>0</v>
      </c>
      <c r="M291" s="57"/>
      <c r="N291" s="57"/>
      <c r="O291" s="57"/>
      <c r="P291" s="57">
        <f>Table5402945[[#This Row],[YURTDIŞI İhraç Limiti Nominal Tutar]]-Table5402945[[#This Row],[YURTDIŞI Satışı Gerçekleşen Nominal Tutar]]</f>
        <v>0</v>
      </c>
      <c r="Q291" s="57"/>
    </row>
    <row r="292" spans="1:17" s="2" customFormat="1" ht="15" customHeight="1" x14ac:dyDescent="0.25">
      <c r="A292" s="24">
        <v>290</v>
      </c>
      <c r="B292" s="23" t="s">
        <v>261</v>
      </c>
      <c r="C292" s="22" t="s">
        <v>6</v>
      </c>
      <c r="D292" s="29" t="s">
        <v>3</v>
      </c>
      <c r="E292" s="20">
        <v>43608</v>
      </c>
      <c r="F292" s="57"/>
      <c r="G292" s="20">
        <v>43650</v>
      </c>
      <c r="H292" s="29" t="s">
        <v>231</v>
      </c>
      <c r="I292" s="17">
        <v>1000000000</v>
      </c>
      <c r="J292" s="18">
        <f>Table5402945[[#This Row],[Yurtiçi İhraç Limiti Nominal Tutar (TL)]]/5.6035</f>
        <v>178459891.1394664</v>
      </c>
      <c r="K292" s="17">
        <v>110000000</v>
      </c>
      <c r="L292" s="15">
        <v>371200000</v>
      </c>
      <c r="M292" s="57"/>
      <c r="N292" s="57"/>
      <c r="O292" s="57"/>
      <c r="P292" s="57">
        <f>Table5402945[[#This Row],[YURTDIŞI İhraç Limiti Nominal Tutar]]-Table5402945[[#This Row],[YURTDIŞI Satışı Gerçekleşen Nominal Tutar]]</f>
        <v>0</v>
      </c>
      <c r="Q292" s="57"/>
    </row>
    <row r="293" spans="1:17" s="2" customFormat="1" ht="15" customHeight="1" x14ac:dyDescent="0.25">
      <c r="A293" s="24">
        <v>291</v>
      </c>
      <c r="B293" s="23" t="s">
        <v>258</v>
      </c>
      <c r="C293" s="22" t="s">
        <v>6</v>
      </c>
      <c r="D293" s="29" t="s">
        <v>3</v>
      </c>
      <c r="E293" s="20">
        <v>43518</v>
      </c>
      <c r="F293" s="20"/>
      <c r="G293" s="20">
        <v>43552</v>
      </c>
      <c r="H293" s="29" t="s">
        <v>231</v>
      </c>
      <c r="I293" s="17">
        <v>950000000</v>
      </c>
      <c r="J293" s="18">
        <f>(Table5402945[[#This Row],[Yurtiçi İhraç Limiti Nominal Tutar (TL)]]/5.5523)</f>
        <v>171100264.75514653</v>
      </c>
      <c r="K293" s="17">
        <v>175000000</v>
      </c>
      <c r="L293" s="15">
        <v>0</v>
      </c>
      <c r="M293" s="57"/>
      <c r="N293" s="57"/>
      <c r="O293" s="57"/>
      <c r="P293" s="57">
        <f>Table5402945[[#This Row],[YURTDIŞI İhraç Limiti Nominal Tutar]]-Table5402945[[#This Row],[YURTDIŞI Satışı Gerçekleşen Nominal Tutar]]</f>
        <v>0</v>
      </c>
      <c r="Q293" s="57"/>
    </row>
    <row r="294" spans="1:17" s="2" customFormat="1" ht="15" customHeight="1" x14ac:dyDescent="0.25">
      <c r="A294" s="58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>
        <f>Table5402945[[#This Row],[Yurtiçi İhraç Limiti Nominal Tutar (TL)]]-Table5402945[[#This Row],[Yurtiçi Satışı Gerçekleşen Nominal Tutar (TL)]]</f>
        <v>0</v>
      </c>
      <c r="M294" s="57"/>
      <c r="N294" s="57"/>
      <c r="O294" s="57"/>
      <c r="P294" s="57">
        <f>Table5402945[[#This Row],[YURTDIŞI İhraç Limiti Nominal Tutar]]-Table5402945[[#This Row],[YURTDIŞI Satışı Gerçekleşen Nominal Tutar]]</f>
        <v>0</v>
      </c>
      <c r="Q294" s="57"/>
    </row>
    <row r="295" spans="1:17" s="2" customFormat="1" ht="15" customHeight="1" x14ac:dyDescent="0.25">
      <c r="A295" s="13" t="s">
        <v>19</v>
      </c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s="2" customFormat="1" ht="15" customHeight="1" x14ac:dyDescent="0.25">
      <c r="A296" s="13" t="s">
        <v>196</v>
      </c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</row>
    <row r="297" spans="1:17" s="2" customFormat="1" ht="15" customHeight="1" x14ac:dyDescent="0.25">
      <c r="A297" s="13" t="s">
        <v>18</v>
      </c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</row>
    <row r="298" spans="1:17" s="2" customFormat="1" ht="15" customHeight="1" x14ac:dyDescent="0.3">
      <c r="B298" s="63"/>
      <c r="C298" s="64"/>
      <c r="D298" s="65"/>
      <c r="E298" s="66"/>
      <c r="F298" s="67"/>
      <c r="G298" s="66"/>
      <c r="H298" s="65"/>
      <c r="I298" s="68"/>
      <c r="J298" s="69"/>
      <c r="L298" s="47"/>
      <c r="M298" s="70"/>
      <c r="N298" s="70"/>
      <c r="O298" s="60"/>
      <c r="P298" s="60"/>
      <c r="Q298" s="47"/>
    </row>
    <row r="299" spans="1:17" s="2" customFormat="1" ht="15" customHeight="1" x14ac:dyDescent="0.25">
      <c r="A299"/>
      <c r="B299" s="4"/>
      <c r="C299" s="41" t="s">
        <v>17</v>
      </c>
      <c r="D299" s="10" t="s">
        <v>16</v>
      </c>
      <c r="E299" s="10" t="s">
        <v>15</v>
      </c>
      <c r="F299" s="10" t="s">
        <v>14</v>
      </c>
      <c r="G299"/>
      <c r="H299"/>
      <c r="I299"/>
      <c r="J299"/>
      <c r="K299" s="11"/>
      <c r="L299"/>
      <c r="M299"/>
      <c r="N299"/>
      <c r="O299"/>
      <c r="P299"/>
      <c r="Q299" s="11"/>
    </row>
    <row r="300" spans="1:17" s="2" customFormat="1" ht="15" customHeight="1" x14ac:dyDescent="0.25">
      <c r="A300" s="1"/>
      <c r="B300" s="1"/>
      <c r="C300" s="6" t="s">
        <v>7</v>
      </c>
      <c r="D300" s="5">
        <v>281620000000</v>
      </c>
      <c r="E300" s="5">
        <v>79399020746</v>
      </c>
      <c r="F300" s="5">
        <v>202220979254</v>
      </c>
      <c r="G300"/>
      <c r="H300"/>
      <c r="I300"/>
      <c r="J300"/>
      <c r="K300"/>
      <c r="L300"/>
      <c r="M300"/>
      <c r="N300"/>
      <c r="O300"/>
      <c r="P300"/>
      <c r="Q300"/>
    </row>
    <row r="301" spans="1:17" s="2" customFormat="1" ht="15" customHeight="1" x14ac:dyDescent="0.25">
      <c r="A301" s="1"/>
      <c r="B301" s="1"/>
      <c r="C301" s="8" t="s">
        <v>3</v>
      </c>
      <c r="D301" s="5">
        <v>280620000000</v>
      </c>
      <c r="E301" s="5">
        <v>79399020746</v>
      </c>
      <c r="F301" s="5">
        <v>201220979254</v>
      </c>
      <c r="G301"/>
      <c r="H301"/>
      <c r="I301"/>
      <c r="J301"/>
      <c r="K301"/>
      <c r="L301"/>
      <c r="M301"/>
      <c r="N301"/>
      <c r="O301"/>
      <c r="P301"/>
      <c r="Q301"/>
    </row>
    <row r="302" spans="1:17" s="2" customFormat="1" ht="15" customHeight="1" x14ac:dyDescent="0.25">
      <c r="A302" s="1"/>
      <c r="B302" s="1"/>
      <c r="C302" s="8" t="s">
        <v>10</v>
      </c>
      <c r="D302" s="5">
        <v>1000000000</v>
      </c>
      <c r="E302" s="5">
        <v>0</v>
      </c>
      <c r="F302" s="5">
        <v>1000000000</v>
      </c>
      <c r="G302"/>
      <c r="H302"/>
      <c r="I302"/>
      <c r="J302"/>
      <c r="K302"/>
      <c r="L302"/>
      <c r="M302"/>
      <c r="N302"/>
      <c r="O302"/>
      <c r="P302"/>
      <c r="Q302"/>
    </row>
    <row r="303" spans="1:17" s="2" customFormat="1" ht="15" customHeight="1" x14ac:dyDescent="0.25">
      <c r="A303" s="1"/>
      <c r="B303" s="1"/>
      <c r="C303" s="8" t="s">
        <v>254</v>
      </c>
      <c r="D303" s="5"/>
      <c r="E303" s="5"/>
      <c r="F303" s="5"/>
      <c r="G303"/>
      <c r="H303"/>
      <c r="I303"/>
      <c r="J303"/>
      <c r="K303"/>
      <c r="L303"/>
      <c r="M303"/>
      <c r="N303"/>
      <c r="O303"/>
      <c r="P303"/>
      <c r="Q303"/>
    </row>
    <row r="304" spans="1:17" s="2" customFormat="1" ht="15" customHeight="1" x14ac:dyDescent="0.25">
      <c r="A304" s="1"/>
      <c r="B304" s="1"/>
      <c r="C304" s="6" t="s">
        <v>6</v>
      </c>
      <c r="D304" s="5">
        <v>156671875803</v>
      </c>
      <c r="E304" s="5">
        <v>62441405091</v>
      </c>
      <c r="F304" s="5">
        <v>82094870712</v>
      </c>
      <c r="G304"/>
      <c r="H304"/>
      <c r="I304"/>
      <c r="J304"/>
      <c r="K304"/>
      <c r="L304"/>
      <c r="M304"/>
      <c r="N304"/>
      <c r="O304"/>
      <c r="P304"/>
      <c r="Q304"/>
    </row>
    <row r="305" spans="1:167" s="2" customFormat="1" ht="15" customHeight="1" x14ac:dyDescent="0.25">
      <c r="A305" s="1"/>
      <c r="B305" s="1"/>
      <c r="C305" s="8" t="s">
        <v>3</v>
      </c>
      <c r="D305" s="5">
        <v>89436875803</v>
      </c>
      <c r="E305" s="5">
        <v>37093665091</v>
      </c>
      <c r="F305" s="5">
        <v>40257610712</v>
      </c>
      <c r="G305"/>
      <c r="H305"/>
      <c r="I305"/>
      <c r="J305"/>
      <c r="K305"/>
      <c r="L305"/>
      <c r="M305"/>
      <c r="N305"/>
      <c r="O305"/>
      <c r="P305"/>
      <c r="Q305"/>
    </row>
    <row r="306" spans="1:167" s="2" customFormat="1" ht="15" customHeight="1" x14ac:dyDescent="0.25">
      <c r="A306" s="1"/>
      <c r="B306" s="1"/>
      <c r="C306" s="8" t="s">
        <v>5</v>
      </c>
      <c r="D306" s="5">
        <v>66985000000</v>
      </c>
      <c r="E306" s="5">
        <v>25314360000</v>
      </c>
      <c r="F306" s="5">
        <v>41670640000</v>
      </c>
      <c r="G306"/>
      <c r="H306"/>
      <c r="I306"/>
      <c r="J306"/>
      <c r="K306"/>
      <c r="L306"/>
      <c r="M306"/>
      <c r="N306"/>
      <c r="O306"/>
      <c r="P306"/>
      <c r="Q306"/>
    </row>
    <row r="307" spans="1:167" ht="15" customHeight="1" x14ac:dyDescent="0.25">
      <c r="A307" s="1"/>
      <c r="B307" s="1"/>
      <c r="C307" s="8" t="s">
        <v>12</v>
      </c>
      <c r="D307" s="5">
        <v>250000000</v>
      </c>
      <c r="E307" s="5">
        <v>33380000</v>
      </c>
      <c r="F307" s="5">
        <v>166620000</v>
      </c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</row>
    <row r="308" spans="1:167" ht="15" customHeight="1" x14ac:dyDescent="0.25">
      <c r="A308" s="1"/>
      <c r="B308" s="1"/>
      <c r="C308" s="6" t="s">
        <v>4</v>
      </c>
      <c r="D308" s="5">
        <v>18387000000</v>
      </c>
      <c r="E308" s="5">
        <v>5865590000</v>
      </c>
      <c r="F308" s="5">
        <v>12521410000</v>
      </c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</row>
    <row r="309" spans="1:167" ht="15.75" customHeight="1" x14ac:dyDescent="0.25">
      <c r="A309" s="1"/>
      <c r="B309" s="1"/>
      <c r="C309" s="8" t="s">
        <v>3</v>
      </c>
      <c r="D309" s="5">
        <v>18387000000</v>
      </c>
      <c r="E309" s="5">
        <v>5865590000</v>
      </c>
      <c r="F309" s="5">
        <v>12521410000</v>
      </c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</row>
    <row r="310" spans="1:167" ht="15.75" customHeight="1" x14ac:dyDescent="0.25">
      <c r="A310" s="1"/>
      <c r="B310" s="1"/>
      <c r="C310" s="6" t="s">
        <v>11</v>
      </c>
      <c r="D310" s="5">
        <v>475000000</v>
      </c>
      <c r="E310" s="5">
        <v>16000000</v>
      </c>
      <c r="F310" s="5">
        <v>459000000</v>
      </c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</row>
    <row r="311" spans="1:167" x14ac:dyDescent="0.25">
      <c r="A311" s="1"/>
      <c r="B311" s="1"/>
      <c r="C311" s="8" t="s">
        <v>10</v>
      </c>
      <c r="D311" s="5">
        <v>475000000</v>
      </c>
      <c r="E311" s="5">
        <v>16000000</v>
      </c>
      <c r="F311" s="5">
        <v>459000000</v>
      </c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</row>
    <row r="312" spans="1:167" x14ac:dyDescent="0.25">
      <c r="A312" s="1"/>
      <c r="B312" s="1"/>
      <c r="C312" s="6" t="s">
        <v>238</v>
      </c>
      <c r="D312" s="5">
        <v>2000000000</v>
      </c>
      <c r="E312" s="5">
        <v>0</v>
      </c>
      <c r="F312" s="5">
        <v>348050049.59713209</v>
      </c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</row>
    <row r="313" spans="1:167" x14ac:dyDescent="0.25">
      <c r="A313" s="1"/>
      <c r="B313" s="1"/>
      <c r="C313" s="8" t="s">
        <v>13</v>
      </c>
      <c r="D313" s="5">
        <v>2000000000</v>
      </c>
      <c r="E313" s="5">
        <v>0</v>
      </c>
      <c r="F313" s="5">
        <v>348050049.59713209</v>
      </c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</row>
    <row r="314" spans="1:167" x14ac:dyDescent="0.25">
      <c r="A314" s="1"/>
      <c r="B314" s="1"/>
      <c r="C314" s="6" t="s">
        <v>263</v>
      </c>
      <c r="D314" s="5">
        <v>459153875803</v>
      </c>
      <c r="E314" s="5">
        <v>147722015837</v>
      </c>
      <c r="F314" s="5">
        <v>297644310015.59711</v>
      </c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</row>
    <row r="315" spans="1:167" x14ac:dyDescent="0.25">
      <c r="A315" s="1"/>
      <c r="B315" s="1"/>
      <c r="D315" s="42" t="s">
        <v>240</v>
      </c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</row>
    <row r="316" spans="1:167" x14ac:dyDescent="0.25">
      <c r="A316" s="1"/>
      <c r="B316" s="1"/>
      <c r="C316" s="41" t="s">
        <v>9</v>
      </c>
      <c r="D316" s="10" t="s">
        <v>8</v>
      </c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</row>
    <row r="317" spans="1:167" x14ac:dyDescent="0.25">
      <c r="A317" s="1"/>
      <c r="B317" s="1"/>
      <c r="C317" s="6" t="s">
        <v>7</v>
      </c>
      <c r="D317" s="9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</row>
    <row r="318" spans="1:167" x14ac:dyDescent="0.25">
      <c r="A318" s="1"/>
      <c r="B318" s="1"/>
      <c r="C318" s="8" t="s">
        <v>3</v>
      </c>
      <c r="D318" s="5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</row>
    <row r="319" spans="1:167" x14ac:dyDescent="0.25">
      <c r="A319" s="1"/>
      <c r="B319" s="1"/>
      <c r="C319" s="7" t="s">
        <v>2</v>
      </c>
      <c r="D319" s="5">
        <v>45700000000</v>
      </c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</row>
    <row r="320" spans="1:167" x14ac:dyDescent="0.25">
      <c r="A320" s="1"/>
      <c r="B320" s="1"/>
      <c r="C320" s="7" t="s">
        <v>1</v>
      </c>
      <c r="D320" s="5" t="e">
        <v>#REF!</v>
      </c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</row>
    <row r="321" spans="1:167" x14ac:dyDescent="0.25">
      <c r="A321" s="1"/>
      <c r="B321" s="1"/>
      <c r="C321" s="7" t="s">
        <v>0</v>
      </c>
      <c r="D321" s="5">
        <v>42742795257</v>
      </c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</row>
    <row r="322" spans="1:167" x14ac:dyDescent="0.25">
      <c r="A322" s="1"/>
      <c r="B322" s="1"/>
      <c r="C322" s="6" t="s">
        <v>241</v>
      </c>
      <c r="D322" s="5">
        <v>45700000000</v>
      </c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</row>
    <row r="323" spans="1:167" x14ac:dyDescent="0.25">
      <c r="A323" s="1"/>
      <c r="B323" s="1"/>
      <c r="C323" s="6" t="s">
        <v>242</v>
      </c>
      <c r="D323" s="5" t="e">
        <v>#REF!</v>
      </c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</row>
    <row r="324" spans="1:167" x14ac:dyDescent="0.25">
      <c r="A324" s="1"/>
      <c r="B324" s="1"/>
      <c r="C324" s="6" t="s">
        <v>243</v>
      </c>
      <c r="D324" s="5">
        <v>42742795257</v>
      </c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</row>
    <row r="325" spans="1:167" x14ac:dyDescent="0.25">
      <c r="A325" s="1"/>
      <c r="B325" s="1"/>
      <c r="C325" s="6" t="s">
        <v>6</v>
      </c>
      <c r="D325" s="5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</row>
    <row r="326" spans="1:167" x14ac:dyDescent="0.25">
      <c r="A326" s="1"/>
      <c r="B326" s="1"/>
      <c r="C326" s="8" t="s">
        <v>5</v>
      </c>
      <c r="D326" s="5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</row>
    <row r="327" spans="1:167" hidden="1" x14ac:dyDescent="0.25">
      <c r="A327" s="1"/>
      <c r="B327" s="1"/>
      <c r="C327" s="7" t="s">
        <v>2</v>
      </c>
      <c r="D327" s="5">
        <v>40000000</v>
      </c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</row>
    <row r="328" spans="1:167" x14ac:dyDescent="0.25">
      <c r="A328" s="1"/>
      <c r="B328" s="1"/>
      <c r="C328" s="7" t="s">
        <v>1</v>
      </c>
      <c r="D328" s="5">
        <v>40000000</v>
      </c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</row>
    <row r="329" spans="1:167" x14ac:dyDescent="0.25">
      <c r="A329" s="1"/>
      <c r="B329" s="1"/>
      <c r="C329" s="7" t="s">
        <v>0</v>
      </c>
      <c r="D329" s="5">
        <v>0</v>
      </c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</row>
    <row r="330" spans="1:167" x14ac:dyDescent="0.25">
      <c r="A330" s="1"/>
      <c r="B330" s="1"/>
      <c r="C330" s="6" t="s">
        <v>244</v>
      </c>
      <c r="D330" s="5">
        <v>40000000</v>
      </c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</row>
    <row r="331" spans="1:167" x14ac:dyDescent="0.25">
      <c r="A331" s="1"/>
      <c r="B331" s="1"/>
      <c r="C331" s="6" t="s">
        <v>245</v>
      </c>
      <c r="D331" s="5">
        <v>40000000</v>
      </c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</row>
    <row r="332" spans="1:167" x14ac:dyDescent="0.25">
      <c r="A332" s="1"/>
      <c r="B332" s="1"/>
      <c r="C332" s="6" t="s">
        <v>246</v>
      </c>
      <c r="D332" s="5">
        <v>0</v>
      </c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</row>
    <row r="333" spans="1:167" x14ac:dyDescent="0.25">
      <c r="A333" s="1"/>
      <c r="B333" s="1"/>
      <c r="C333" s="6" t="s">
        <v>4</v>
      </c>
      <c r="D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</row>
    <row r="334" spans="1:167" x14ac:dyDescent="0.25">
      <c r="A334" s="1"/>
      <c r="B334" s="1"/>
      <c r="C334" s="8" t="s">
        <v>3</v>
      </c>
      <c r="D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</row>
    <row r="335" spans="1:167" x14ac:dyDescent="0.25">
      <c r="A335" s="1"/>
      <c r="B335" s="1"/>
      <c r="C335" s="7" t="s">
        <v>2</v>
      </c>
      <c r="D335" s="5">
        <v>4150000000</v>
      </c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</row>
    <row r="336" spans="1:167" x14ac:dyDescent="0.25">
      <c r="A336" s="1"/>
      <c r="B336" s="1"/>
      <c r="C336" s="7" t="s">
        <v>1</v>
      </c>
      <c r="D336" s="5">
        <v>2300000000</v>
      </c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</row>
    <row r="337" spans="1:167" x14ac:dyDescent="0.25">
      <c r="A337" s="1"/>
      <c r="B337" s="1"/>
      <c r="C337" s="7" t="s">
        <v>0</v>
      </c>
      <c r="D337" s="5">
        <v>10860835000</v>
      </c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</row>
    <row r="338" spans="1:167" x14ac:dyDescent="0.25">
      <c r="A338" s="1"/>
      <c r="B338" s="1"/>
      <c r="C338" s="6" t="s">
        <v>247</v>
      </c>
      <c r="D338" s="5">
        <v>4150000000</v>
      </c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</row>
    <row r="339" spans="1:167" x14ac:dyDescent="0.25">
      <c r="A339" s="1"/>
      <c r="B339" s="1"/>
      <c r="C339" s="6" t="s">
        <v>248</v>
      </c>
      <c r="D339" s="5">
        <v>2300000000</v>
      </c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</row>
    <row r="340" spans="1:167" x14ac:dyDescent="0.25">
      <c r="A340" s="1"/>
      <c r="B340" s="1"/>
      <c r="C340" s="6" t="s">
        <v>249</v>
      </c>
      <c r="D340" s="5">
        <v>10860835000</v>
      </c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</row>
    <row r="341" spans="1:167" x14ac:dyDescent="0.25">
      <c r="A341" s="1"/>
      <c r="B341" s="1"/>
      <c r="C341" s="6" t="s">
        <v>250</v>
      </c>
      <c r="D341" s="5">
        <v>49890000000</v>
      </c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</row>
    <row r="342" spans="1:167" x14ac:dyDescent="0.25">
      <c r="A342" s="1"/>
      <c r="B342" s="1"/>
      <c r="C342" s="6" t="s">
        <v>251</v>
      </c>
      <c r="D342" s="5" t="e">
        <v>#REF!</v>
      </c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</row>
    <row r="343" spans="1:167" x14ac:dyDescent="0.25">
      <c r="A343" s="1"/>
      <c r="B343" s="1"/>
      <c r="C343" s="6" t="s">
        <v>252</v>
      </c>
      <c r="D343" s="5">
        <v>53603630257</v>
      </c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</row>
    <row r="344" spans="1:167" x14ac:dyDescent="0.25">
      <c r="A344" s="1"/>
      <c r="B344" s="1"/>
      <c r="D34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</row>
    <row r="345" spans="1:167" x14ac:dyDescent="0.25">
      <c r="A345" s="1"/>
      <c r="B345" s="1"/>
      <c r="D34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</row>
    <row r="346" spans="1:167" x14ac:dyDescent="0.25">
      <c r="A346" s="1"/>
      <c r="B346" s="1"/>
      <c r="D346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</row>
    <row r="347" spans="1:167" x14ac:dyDescent="0.25">
      <c r="A347" s="1"/>
      <c r="B347" s="1"/>
      <c r="D347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</row>
    <row r="348" spans="1:167" x14ac:dyDescent="0.25">
      <c r="A348" s="1"/>
      <c r="B348" s="1"/>
      <c r="D348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</row>
    <row r="349" spans="1:167" x14ac:dyDescent="0.25">
      <c r="A349" s="1"/>
      <c r="B349" s="1"/>
      <c r="D349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</row>
    <row r="350" spans="1:167" x14ac:dyDescent="0.25">
      <c r="A350" s="1"/>
      <c r="B350" s="1"/>
      <c r="D350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</row>
    <row r="351" spans="1:167" x14ac:dyDescent="0.25">
      <c r="A351" s="1"/>
      <c r="B351" s="1"/>
      <c r="D35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</row>
    <row r="352" spans="1:167" x14ac:dyDescent="0.25">
      <c r="A352" s="1"/>
      <c r="B352" s="1"/>
      <c r="D35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</row>
    <row r="353" spans="1:167" x14ac:dyDescent="0.25">
      <c r="A353" s="1"/>
      <c r="B353" s="1"/>
      <c r="D35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</row>
    <row r="354" spans="1:167" x14ac:dyDescent="0.25">
      <c r="A354" s="1"/>
      <c r="B354" s="1"/>
      <c r="D35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</row>
    <row r="355" spans="1:167" x14ac:dyDescent="0.25">
      <c r="A355" s="1"/>
      <c r="B355" s="1"/>
      <c r="D35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</row>
    <row r="356" spans="1:167" x14ac:dyDescent="0.25">
      <c r="A356" s="1"/>
      <c r="B356" s="1"/>
      <c r="D356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</row>
    <row r="357" spans="1:167" x14ac:dyDescent="0.25">
      <c r="A357" s="1"/>
      <c r="B357" s="1"/>
      <c r="D357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</row>
    <row r="358" spans="1:167" x14ac:dyDescent="0.25">
      <c r="A358" s="1"/>
      <c r="B358" s="1"/>
      <c r="D358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</row>
    <row r="359" spans="1:167" x14ac:dyDescent="0.25">
      <c r="A359" s="1"/>
      <c r="B359" s="1"/>
      <c r="D359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</row>
    <row r="360" spans="1:167" x14ac:dyDescent="0.25">
      <c r="A360" s="1"/>
      <c r="B360" s="1"/>
      <c r="D360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</row>
    <row r="361" spans="1:167" x14ac:dyDescent="0.25">
      <c r="A361" s="1"/>
      <c r="B361" s="1"/>
      <c r="D36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</row>
    <row r="362" spans="1:167" x14ac:dyDescent="0.25">
      <c r="A362" s="1"/>
      <c r="B362" s="1"/>
      <c r="D36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</row>
    <row r="363" spans="1:167" x14ac:dyDescent="0.25">
      <c r="A363" s="1"/>
      <c r="B363" s="1"/>
      <c r="D36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</row>
    <row r="364" spans="1:167" x14ac:dyDescent="0.25">
      <c r="A364" s="1"/>
      <c r="B364" s="1"/>
      <c r="C364" s="1"/>
      <c r="D36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</row>
    <row r="365" spans="1:167" hidden="1" x14ac:dyDescent="0.25">
      <c r="A365" s="1"/>
      <c r="B365" s="1"/>
      <c r="C365" s="1"/>
      <c r="D36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</row>
    <row r="366" spans="1:167" hidden="1" x14ac:dyDescent="0.25">
      <c r="A366" s="1"/>
      <c r="B366" s="1"/>
      <c r="C366" s="1"/>
      <c r="D366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</row>
    <row r="367" spans="1:167" hidden="1" x14ac:dyDescent="0.25">
      <c r="A367" s="1"/>
      <c r="B367" s="1"/>
      <c r="C367" s="1"/>
      <c r="D36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</row>
    <row r="368" spans="1:167" hidden="1" x14ac:dyDescent="0.25">
      <c r="A368" s="1"/>
      <c r="B368" s="1"/>
      <c r="C368" s="1"/>
      <c r="D36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</row>
    <row r="369" spans="1:167" hidden="1" x14ac:dyDescent="0.25">
      <c r="A369" s="1"/>
      <c r="B369" s="1"/>
      <c r="C369" s="1"/>
      <c r="D369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</row>
    <row r="370" spans="1:167" x14ac:dyDescent="0.25">
      <c r="A370" s="1"/>
      <c r="B370" s="1"/>
      <c r="C370" s="1"/>
      <c r="D370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</row>
    <row r="371" spans="1:167" x14ac:dyDescent="0.25">
      <c r="A371" s="1"/>
      <c r="B371" s="1"/>
      <c r="C371" s="1"/>
      <c r="D37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</row>
    <row r="372" spans="1:167" x14ac:dyDescent="0.25">
      <c r="A372" s="1"/>
      <c r="B372" s="1"/>
      <c r="C372" s="1"/>
      <c r="D37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</row>
    <row r="373" spans="1:167" x14ac:dyDescent="0.25">
      <c r="A373" s="1"/>
      <c r="B373" s="1"/>
      <c r="C373" s="1"/>
      <c r="D37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</row>
    <row r="374" spans="1:167" hidden="1" x14ac:dyDescent="0.25">
      <c r="A374" s="1"/>
      <c r="B374" s="1"/>
      <c r="C374" s="1"/>
      <c r="D37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</row>
    <row r="375" spans="1:167" hidden="1" x14ac:dyDescent="0.25">
      <c r="A375" s="1"/>
      <c r="B375" s="1"/>
      <c r="C375" s="1"/>
      <c r="D37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</row>
    <row r="376" spans="1:167" x14ac:dyDescent="0.25">
      <c r="A376" s="1"/>
      <c r="B376" s="1"/>
      <c r="C376" s="1"/>
      <c r="D376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</row>
    <row r="377" spans="1:167" x14ac:dyDescent="0.25">
      <c r="A377" s="1"/>
      <c r="B377" s="1"/>
      <c r="C377" s="1"/>
      <c r="D37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</row>
    <row r="378" spans="1:167" x14ac:dyDescent="0.25">
      <c r="A378" s="1"/>
      <c r="B378" s="1"/>
      <c r="C378" s="1"/>
      <c r="D37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</row>
    <row r="379" spans="1:167" x14ac:dyDescent="0.25">
      <c r="A379" s="1"/>
      <c r="B379" s="1"/>
      <c r="C379" s="1"/>
      <c r="D379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</row>
    <row r="380" spans="1:167" x14ac:dyDescent="0.25">
      <c r="A380" s="1"/>
      <c r="B380" s="1"/>
      <c r="C380" s="1"/>
      <c r="D380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</row>
    <row r="381" spans="1:167" x14ac:dyDescent="0.25">
      <c r="A381" s="1"/>
      <c r="B381" s="1"/>
      <c r="C381" s="1"/>
      <c r="D38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</row>
    <row r="382" spans="1:167" x14ac:dyDescent="0.25">
      <c r="A382" s="1"/>
      <c r="B382" s="1"/>
      <c r="C382" s="1"/>
      <c r="D38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</row>
    <row r="383" spans="1:167" x14ac:dyDescent="0.25">
      <c r="A383" s="1"/>
      <c r="B383" s="1"/>
      <c r="C383" s="1"/>
      <c r="D38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</row>
    <row r="384" spans="1:167" x14ac:dyDescent="0.25">
      <c r="A384" s="1"/>
      <c r="B384" s="1"/>
      <c r="C384" s="1"/>
      <c r="D38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</row>
    <row r="385" spans="1:167" x14ac:dyDescent="0.25">
      <c r="A385" s="1"/>
      <c r="B385" s="1"/>
      <c r="C385" s="1"/>
      <c r="D38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</row>
    <row r="386" spans="1:167" x14ac:dyDescent="0.25">
      <c r="A386" s="1"/>
      <c r="B386" s="1"/>
      <c r="C386" s="1"/>
      <c r="D386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</row>
    <row r="387" spans="1:167" x14ac:dyDescent="0.25">
      <c r="A387" s="1"/>
      <c r="B387" s="1"/>
      <c r="C387" s="1"/>
      <c r="D38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</row>
    <row r="388" spans="1:167" x14ac:dyDescent="0.25">
      <c r="A388" s="1"/>
      <c r="B388" s="1"/>
      <c r="C388" s="1"/>
      <c r="D38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</row>
    <row r="389" spans="1:167" x14ac:dyDescent="0.25">
      <c r="A389" s="1"/>
      <c r="B389" s="1"/>
      <c r="C389" s="1"/>
      <c r="D389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</row>
    <row r="390" spans="1:167" x14ac:dyDescent="0.25">
      <c r="A390" s="1"/>
      <c r="B390" s="1"/>
      <c r="C390" s="1"/>
      <c r="D390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</row>
    <row r="391" spans="1:167" x14ac:dyDescent="0.25">
      <c r="A391" s="1"/>
      <c r="B391" s="1"/>
      <c r="C391" s="1"/>
      <c r="D39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</row>
    <row r="392" spans="1:167" x14ac:dyDescent="0.25">
      <c r="A392" s="1"/>
      <c r="B392" s="1"/>
      <c r="C392" s="1"/>
      <c r="D39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</row>
    <row r="393" spans="1:167" x14ac:dyDescent="0.25">
      <c r="A393" s="1"/>
      <c r="B393" s="1"/>
      <c r="C393" s="1"/>
      <c r="D39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</row>
    <row r="394" spans="1:167" x14ac:dyDescent="0.25">
      <c r="A394" s="1"/>
      <c r="B394" s="1"/>
      <c r="C394" s="1"/>
      <c r="D39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</row>
    <row r="395" spans="1:167" x14ac:dyDescent="0.25">
      <c r="A395" s="1"/>
      <c r="B395" s="1"/>
      <c r="C395" s="1"/>
      <c r="D39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</row>
    <row r="396" spans="1:167" x14ac:dyDescent="0.25">
      <c r="A396" s="1"/>
      <c r="B396" s="1"/>
      <c r="C396" s="1"/>
      <c r="D396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</row>
    <row r="397" spans="1:167" x14ac:dyDescent="0.25">
      <c r="A397" s="1"/>
      <c r="B397" s="1"/>
      <c r="C397" s="1"/>
      <c r="D39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</row>
    <row r="398" spans="1:167" x14ac:dyDescent="0.25">
      <c r="A398" s="1"/>
      <c r="B398" s="1"/>
      <c r="C398" s="1"/>
      <c r="D39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</row>
    <row r="399" spans="1:167" x14ac:dyDescent="0.25">
      <c r="A399" s="1"/>
      <c r="B399" s="1"/>
      <c r="C399" s="1"/>
      <c r="D399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</row>
    <row r="400" spans="1:167" x14ac:dyDescent="0.25">
      <c r="A400" s="1"/>
      <c r="B400" s="1"/>
      <c r="C400" s="1"/>
      <c r="D400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</row>
    <row r="401" spans="1:167" x14ac:dyDescent="0.25">
      <c r="A401" s="1"/>
      <c r="B401" s="1"/>
      <c r="C401" s="1"/>
      <c r="D40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</row>
    <row r="402" spans="1:167" x14ac:dyDescent="0.25">
      <c r="A402" s="1"/>
      <c r="B402" s="1"/>
      <c r="C402" s="1"/>
      <c r="D40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</row>
    <row r="403" spans="1:167" x14ac:dyDescent="0.25">
      <c r="A403" s="1"/>
      <c r="B403" s="1"/>
      <c r="C403" s="1"/>
      <c r="D40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</row>
    <row r="404" spans="1:167" x14ac:dyDescent="0.25">
      <c r="A404" s="1"/>
      <c r="B404" s="1"/>
      <c r="C404" s="1"/>
      <c r="D40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</row>
    <row r="405" spans="1:167" x14ac:dyDescent="0.25">
      <c r="A405" s="1"/>
      <c r="B405" s="1"/>
      <c r="C405" s="1"/>
      <c r="D40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</row>
    <row r="406" spans="1:167" x14ac:dyDescent="0.25">
      <c r="A406" s="1"/>
      <c r="B406" s="1"/>
      <c r="C406" s="1"/>
      <c r="D406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</row>
    <row r="407" spans="1:167" x14ac:dyDescent="0.25">
      <c r="A407" s="1"/>
      <c r="B407" s="1"/>
      <c r="C407" s="1"/>
      <c r="D40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</row>
    <row r="408" spans="1:167" x14ac:dyDescent="0.25">
      <c r="A408" s="1"/>
      <c r="B408" s="1"/>
      <c r="C408" s="1"/>
      <c r="D40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</row>
    <row r="409" spans="1:167" x14ac:dyDescent="0.25">
      <c r="A409" s="1"/>
      <c r="B409" s="1"/>
      <c r="C409" s="1"/>
      <c r="D409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</row>
    <row r="410" spans="1:167" x14ac:dyDescent="0.25">
      <c r="A410" s="1"/>
      <c r="B410" s="1"/>
      <c r="C410" s="1"/>
      <c r="D410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</row>
    <row r="411" spans="1:167" x14ac:dyDescent="0.25">
      <c r="A411" s="1"/>
      <c r="B411" s="1"/>
      <c r="C411" s="1"/>
      <c r="D41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</row>
    <row r="412" spans="1:167" x14ac:dyDescent="0.25">
      <c r="A412" s="1"/>
      <c r="B412" s="1"/>
      <c r="C412" s="1"/>
      <c r="D41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</row>
    <row r="413" spans="1:167" x14ac:dyDescent="0.25">
      <c r="A413" s="1"/>
      <c r="B413" s="1"/>
      <c r="C413" s="1"/>
      <c r="D41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</row>
    <row r="414" spans="1:167" x14ac:dyDescent="0.25">
      <c r="A414" s="1"/>
      <c r="B414" s="1"/>
      <c r="C414" s="1"/>
      <c r="D41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</row>
    <row r="415" spans="1:167" x14ac:dyDescent="0.25">
      <c r="A415" s="1"/>
      <c r="B415" s="1"/>
      <c r="C415" s="1"/>
      <c r="D41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</row>
    <row r="416" spans="1:167" x14ac:dyDescent="0.25">
      <c r="A416" s="1"/>
      <c r="B416" s="1"/>
      <c r="C416" s="1"/>
      <c r="D416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</row>
    <row r="417" spans="1:167" x14ac:dyDescent="0.25">
      <c r="A417" s="1"/>
      <c r="B417" s="1"/>
      <c r="C417" s="1"/>
      <c r="D41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</row>
    <row r="418" spans="1:167" x14ac:dyDescent="0.25">
      <c r="A418" s="1"/>
      <c r="B418" s="1"/>
      <c r="C418" s="1"/>
      <c r="D41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</row>
    <row r="419" spans="1:167" x14ac:dyDescent="0.25">
      <c r="A419" s="1"/>
      <c r="B419" s="1"/>
      <c r="C419" s="1"/>
      <c r="D419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</row>
    <row r="420" spans="1:167" x14ac:dyDescent="0.25">
      <c r="A420" s="1"/>
      <c r="B420" s="1"/>
      <c r="C420" s="1"/>
      <c r="D420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</row>
    <row r="421" spans="1:167" x14ac:dyDescent="0.25">
      <c r="A421" s="1"/>
      <c r="B421" s="1"/>
      <c r="C421" s="1"/>
      <c r="D42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</row>
    <row r="422" spans="1:167" x14ac:dyDescent="0.25">
      <c r="A422" s="1"/>
      <c r="B422" s="1"/>
      <c r="C422" s="1"/>
      <c r="D42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</row>
    <row r="423" spans="1:167" x14ac:dyDescent="0.25">
      <c r="A423" s="1"/>
      <c r="B423" s="1"/>
      <c r="C423" s="1"/>
      <c r="D42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</row>
    <row r="424" spans="1:167" x14ac:dyDescent="0.25">
      <c r="A424" s="1"/>
      <c r="B424" s="1"/>
      <c r="C424" s="1"/>
      <c r="D42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</row>
    <row r="425" spans="1:167" x14ac:dyDescent="0.25">
      <c r="A425" s="1"/>
      <c r="B425" s="1"/>
      <c r="C425" s="1"/>
      <c r="D42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</row>
    <row r="426" spans="1:167" x14ac:dyDescent="0.25">
      <c r="A426" s="1"/>
      <c r="B426" s="1"/>
      <c r="C426" s="1"/>
      <c r="D426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</row>
    <row r="427" spans="1:167" x14ac:dyDescent="0.25">
      <c r="A427" s="1"/>
      <c r="B427" s="1"/>
      <c r="C427" s="1"/>
      <c r="D42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</row>
    <row r="428" spans="1:167" x14ac:dyDescent="0.25">
      <c r="A428" s="1"/>
      <c r="B428" s="1"/>
      <c r="C428" s="1"/>
      <c r="D42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</row>
    <row r="429" spans="1:167" x14ac:dyDescent="0.25">
      <c r="A429" s="1"/>
      <c r="B429" s="1"/>
      <c r="C429" s="1"/>
      <c r="D429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</row>
    <row r="430" spans="1:167" x14ac:dyDescent="0.25">
      <c r="A430" s="1"/>
      <c r="B430" s="1"/>
      <c r="C430" s="1"/>
      <c r="D430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</row>
    <row r="431" spans="1:167" x14ac:dyDescent="0.25">
      <c r="A431" s="1"/>
      <c r="B431" s="1"/>
      <c r="C431" s="1"/>
      <c r="D43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</row>
    <row r="432" spans="1:167" x14ac:dyDescent="0.25">
      <c r="A432" s="1"/>
      <c r="B432" s="1"/>
      <c r="C432" s="1"/>
      <c r="D43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</row>
    <row r="433" spans="1:167" x14ac:dyDescent="0.25">
      <c r="A433" s="1"/>
      <c r="B433" s="1"/>
      <c r="C433" s="1"/>
      <c r="D43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</row>
    <row r="434" spans="1:167" x14ac:dyDescent="0.25">
      <c r="A434" s="1"/>
      <c r="B434" s="1"/>
      <c r="C434" s="1"/>
      <c r="D43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</row>
    <row r="435" spans="1:167" x14ac:dyDescent="0.25">
      <c r="A435" s="1"/>
      <c r="B435" s="1"/>
      <c r="C435" s="1"/>
      <c r="D43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</row>
    <row r="436" spans="1:167" x14ac:dyDescent="0.25">
      <c r="A436" s="1"/>
      <c r="B436" s="1"/>
      <c r="C436" s="1"/>
      <c r="D436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</row>
    <row r="437" spans="1:167" x14ac:dyDescent="0.25">
      <c r="A437" s="1"/>
      <c r="B437" s="1"/>
      <c r="C437" s="1"/>
      <c r="D43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</row>
    <row r="438" spans="1:167" x14ac:dyDescent="0.25">
      <c r="A438" s="1"/>
      <c r="B438" s="1"/>
      <c r="C438" s="1"/>
      <c r="D43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</row>
    <row r="439" spans="1:167" x14ac:dyDescent="0.25">
      <c r="A439" s="1"/>
      <c r="B439" s="1"/>
      <c r="C439" s="1"/>
      <c r="D439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</row>
    <row r="440" spans="1:167" x14ac:dyDescent="0.25">
      <c r="A440" s="1"/>
      <c r="B440" s="1"/>
      <c r="C440" s="1"/>
      <c r="D440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</row>
    <row r="441" spans="1:167" x14ac:dyDescent="0.25">
      <c r="A441" s="1"/>
      <c r="B441" s="1"/>
      <c r="C441" s="1"/>
      <c r="D44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</row>
    <row r="442" spans="1:167" x14ac:dyDescent="0.25">
      <c r="A442" s="1"/>
      <c r="B442" s="1"/>
      <c r="C442" s="1"/>
      <c r="D44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</row>
    <row r="443" spans="1:167" x14ac:dyDescent="0.25">
      <c r="A443" s="1"/>
      <c r="B443" s="1"/>
      <c r="C443" s="1"/>
      <c r="D44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</row>
    <row r="444" spans="1:167" x14ac:dyDescent="0.25">
      <c r="A444" s="1"/>
      <c r="B444" s="1"/>
      <c r="C444" s="1"/>
      <c r="D44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</row>
    <row r="445" spans="1:167" x14ac:dyDescent="0.25">
      <c r="A445" s="1"/>
      <c r="B445" s="1"/>
      <c r="C445" s="1"/>
      <c r="D44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</row>
    <row r="446" spans="1:167" x14ac:dyDescent="0.25">
      <c r="A446" s="1"/>
      <c r="B446" s="1"/>
      <c r="C446" s="1"/>
      <c r="D446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</row>
    <row r="447" spans="1:167" x14ac:dyDescent="0.25">
      <c r="A447" s="1"/>
      <c r="B447" s="1"/>
      <c r="C447" s="1"/>
      <c r="D44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</row>
    <row r="448" spans="1:167" x14ac:dyDescent="0.25">
      <c r="A448" s="1"/>
      <c r="B448" s="1"/>
      <c r="C448" s="1"/>
      <c r="D44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</row>
    <row r="449" spans="1:167" x14ac:dyDescent="0.25">
      <c r="A449" s="1"/>
      <c r="B449" s="1"/>
      <c r="C449" s="1"/>
      <c r="D449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</row>
    <row r="450" spans="1:167" x14ac:dyDescent="0.25">
      <c r="A450" s="1"/>
      <c r="B450" s="1"/>
      <c r="C450" s="1"/>
      <c r="D450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</row>
    <row r="451" spans="1:167" x14ac:dyDescent="0.25">
      <c r="A451" s="1"/>
      <c r="B451" s="1"/>
      <c r="C451" s="1"/>
      <c r="D45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</row>
    <row r="452" spans="1:167" x14ac:dyDescent="0.25">
      <c r="A452" s="1"/>
      <c r="B452" s="1"/>
      <c r="C452" s="1"/>
      <c r="D45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</row>
    <row r="453" spans="1:167" x14ac:dyDescent="0.25">
      <c r="A453" s="1"/>
      <c r="B453" s="1"/>
      <c r="C453" s="1"/>
      <c r="D45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</row>
    <row r="454" spans="1:167" x14ac:dyDescent="0.25">
      <c r="A454" s="1"/>
      <c r="B454" s="1"/>
      <c r="C454" s="1"/>
      <c r="D45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</row>
    <row r="455" spans="1:167" x14ac:dyDescent="0.25">
      <c r="A455" s="1"/>
      <c r="B455" s="1"/>
      <c r="C455" s="1"/>
      <c r="D45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</row>
    <row r="456" spans="1:167" x14ac:dyDescent="0.25">
      <c r="A456" s="1"/>
      <c r="B456" s="1"/>
      <c r="C456" s="1"/>
      <c r="D456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</row>
    <row r="457" spans="1:167" x14ac:dyDescent="0.25">
      <c r="A457" s="1"/>
      <c r="B457" s="1"/>
      <c r="C457" s="1"/>
      <c r="D45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</row>
    <row r="458" spans="1:167" x14ac:dyDescent="0.25">
      <c r="A458" s="1"/>
      <c r="B458" s="1"/>
      <c r="C458" s="1"/>
      <c r="D45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</row>
    <row r="459" spans="1:167" x14ac:dyDescent="0.25">
      <c r="A459" s="1"/>
      <c r="B459" s="1"/>
      <c r="C459" s="1"/>
      <c r="D459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</row>
    <row r="460" spans="1:167" x14ac:dyDescent="0.25">
      <c r="A460" s="1"/>
      <c r="B460" s="1"/>
      <c r="C460" s="1"/>
      <c r="D460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</row>
    <row r="461" spans="1:167" x14ac:dyDescent="0.25">
      <c r="A461" s="1"/>
      <c r="B461" s="1"/>
      <c r="C461" s="1"/>
      <c r="D46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</row>
    <row r="462" spans="1:167" x14ac:dyDescent="0.25">
      <c r="A462" s="1"/>
      <c r="B462" s="1"/>
      <c r="C462" s="1"/>
      <c r="D46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</row>
    <row r="463" spans="1:167" x14ac:dyDescent="0.25">
      <c r="A463" s="1"/>
      <c r="B463" s="1"/>
      <c r="C463" s="1"/>
      <c r="D46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</row>
    <row r="464" spans="1:167" x14ac:dyDescent="0.25">
      <c r="A464" s="1"/>
      <c r="B464" s="1"/>
      <c r="C464" s="1"/>
      <c r="D46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</row>
    <row r="465" spans="1:167" x14ac:dyDescent="0.25">
      <c r="A465" s="1"/>
      <c r="B465" s="1"/>
      <c r="C465" s="1"/>
      <c r="D46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</row>
    <row r="466" spans="1:167" x14ac:dyDescent="0.25">
      <c r="A466" s="1"/>
      <c r="B466" s="1"/>
      <c r="C466" s="1"/>
      <c r="D466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</row>
    <row r="467" spans="1:167" x14ac:dyDescent="0.25">
      <c r="A467" s="1"/>
      <c r="B467" s="1"/>
      <c r="C467" s="1"/>
      <c r="D46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</row>
    <row r="468" spans="1:167" x14ac:dyDescent="0.25">
      <c r="A468" s="1"/>
      <c r="B468" s="1"/>
      <c r="C468" s="1"/>
      <c r="D46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</row>
    <row r="469" spans="1:167" x14ac:dyDescent="0.25">
      <c r="A469" s="1"/>
      <c r="B469" s="1"/>
      <c r="C469" s="1"/>
      <c r="D469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</row>
    <row r="470" spans="1:167" x14ac:dyDescent="0.25">
      <c r="A470" s="1"/>
      <c r="B470" s="1"/>
      <c r="C470" s="1"/>
      <c r="D470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</row>
    <row r="471" spans="1:167" x14ac:dyDescent="0.25">
      <c r="A471" s="1"/>
      <c r="B471" s="1"/>
      <c r="C471" s="1"/>
      <c r="D47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</row>
    <row r="472" spans="1:167" x14ac:dyDescent="0.25">
      <c r="A472" s="1"/>
      <c r="B472" s="1"/>
      <c r="C472" s="1"/>
      <c r="D47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</row>
    <row r="473" spans="1:167" x14ac:dyDescent="0.25">
      <c r="A473" s="1"/>
      <c r="B473" s="1"/>
      <c r="C473" s="1"/>
      <c r="D47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</row>
    <row r="474" spans="1:167" x14ac:dyDescent="0.25">
      <c r="A474" s="1"/>
      <c r="B474" s="1"/>
      <c r="C474" s="1"/>
      <c r="D47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</row>
    <row r="475" spans="1:167" x14ac:dyDescent="0.25">
      <c r="A475" s="1"/>
      <c r="B475" s="1"/>
      <c r="C475" s="1"/>
      <c r="D47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</row>
    <row r="476" spans="1:167" x14ac:dyDescent="0.25">
      <c r="A476" s="1"/>
      <c r="B476" s="1"/>
      <c r="C476" s="1"/>
      <c r="D476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</row>
    <row r="477" spans="1:167" x14ac:dyDescent="0.25">
      <c r="A477" s="1"/>
      <c r="B477" s="1"/>
      <c r="C477" s="1"/>
      <c r="D47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</row>
    <row r="478" spans="1:167" x14ac:dyDescent="0.25">
      <c r="A478" s="1"/>
      <c r="B478" s="1"/>
      <c r="C478" s="1"/>
      <c r="D47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</row>
    <row r="479" spans="1:167" x14ac:dyDescent="0.25">
      <c r="A479" s="1"/>
      <c r="B479" s="1"/>
      <c r="C479" s="1"/>
      <c r="D479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</row>
    <row r="480" spans="1:167" x14ac:dyDescent="0.25">
      <c r="A480" s="1"/>
      <c r="B480" s="1"/>
      <c r="C480" s="1"/>
      <c r="D480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</row>
    <row r="481" spans="1:167" x14ac:dyDescent="0.25">
      <c r="A481" s="1"/>
      <c r="B481" s="1"/>
      <c r="C481" s="1"/>
      <c r="D48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</row>
    <row r="482" spans="1:167" x14ac:dyDescent="0.25">
      <c r="A482" s="1"/>
      <c r="B482" s="1"/>
      <c r="C482" s="1"/>
      <c r="D48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</row>
    <row r="483" spans="1:167" x14ac:dyDescent="0.25">
      <c r="A483" s="1"/>
      <c r="B483" s="1"/>
      <c r="C483" s="1"/>
      <c r="D48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</row>
    <row r="484" spans="1:167" x14ac:dyDescent="0.25">
      <c r="A484" s="1"/>
      <c r="B484" s="1"/>
      <c r="C484" s="1"/>
      <c r="D48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</row>
    <row r="485" spans="1:167" x14ac:dyDescent="0.25">
      <c r="A485" s="1"/>
      <c r="B485" s="1"/>
      <c r="C485" s="1"/>
      <c r="D48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</row>
    <row r="486" spans="1:167" x14ac:dyDescent="0.25">
      <c r="A486" s="1"/>
      <c r="B486" s="1"/>
      <c r="C486" s="1"/>
      <c r="D486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</row>
    <row r="487" spans="1:167" x14ac:dyDescent="0.25">
      <c r="A487" s="1"/>
      <c r="B487" s="1"/>
      <c r="C487" s="1"/>
      <c r="D48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</row>
    <row r="488" spans="1:167" x14ac:dyDescent="0.25">
      <c r="A488" s="1"/>
      <c r="B488" s="1"/>
      <c r="C488" s="1"/>
      <c r="D48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</row>
    <row r="489" spans="1:167" x14ac:dyDescent="0.25">
      <c r="A489" s="1"/>
      <c r="B489" s="1"/>
      <c r="C489" s="1"/>
      <c r="D489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</row>
    <row r="490" spans="1:167" x14ac:dyDescent="0.25">
      <c r="A490" s="1"/>
      <c r="B490" s="1"/>
      <c r="C490" s="1"/>
      <c r="D490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</row>
    <row r="491" spans="1:167" x14ac:dyDescent="0.25">
      <c r="A491" s="1"/>
      <c r="B491" s="1"/>
      <c r="C491" s="1"/>
      <c r="D49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</row>
    <row r="492" spans="1:167" x14ac:dyDescent="0.25">
      <c r="A492" s="1"/>
      <c r="B492" s="1"/>
      <c r="C492" s="1"/>
      <c r="D49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</row>
    <row r="493" spans="1:167" x14ac:dyDescent="0.25">
      <c r="A493" s="1"/>
      <c r="B493" s="1"/>
      <c r="C493" s="1"/>
      <c r="D49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</row>
    <row r="494" spans="1:167" x14ac:dyDescent="0.25">
      <c r="A494" s="1"/>
      <c r="B494" s="1"/>
      <c r="C494" s="1"/>
      <c r="D49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</row>
    <row r="495" spans="1:167" x14ac:dyDescent="0.25">
      <c r="A495" s="1"/>
      <c r="B495" s="1"/>
      <c r="C495" s="1"/>
      <c r="D49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</row>
    <row r="496" spans="1:167" x14ac:dyDescent="0.25">
      <c r="A496" s="1"/>
      <c r="B496" s="1"/>
      <c r="C496" s="1"/>
      <c r="D496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</row>
    <row r="497" spans="1:167" x14ac:dyDescent="0.25">
      <c r="A497" s="1"/>
      <c r="B497" s="1"/>
      <c r="C497" s="1"/>
      <c r="D49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</row>
    <row r="498" spans="1:167" x14ac:dyDescent="0.25">
      <c r="A498" s="1"/>
      <c r="B498" s="1"/>
      <c r="C498" s="1"/>
      <c r="D49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</row>
    <row r="499" spans="1:167" x14ac:dyDescent="0.25">
      <c r="A499" s="1"/>
      <c r="B499" s="1"/>
      <c r="C499" s="1"/>
      <c r="D499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</row>
    <row r="500" spans="1:167" x14ac:dyDescent="0.25">
      <c r="A500" s="1"/>
      <c r="B500" s="1"/>
      <c r="C500" s="1"/>
      <c r="D500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</row>
    <row r="501" spans="1:167" x14ac:dyDescent="0.25">
      <c r="A501" s="1"/>
      <c r="B501" s="1"/>
      <c r="C501" s="1"/>
      <c r="D50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</row>
    <row r="502" spans="1:167" x14ac:dyDescent="0.25">
      <c r="A502" s="1"/>
      <c r="B502" s="1"/>
      <c r="C502" s="1"/>
      <c r="D50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</row>
    <row r="503" spans="1:167" x14ac:dyDescent="0.25">
      <c r="A503" s="1"/>
      <c r="B503" s="1"/>
      <c r="C503" s="1"/>
      <c r="D50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</row>
    <row r="504" spans="1:167" x14ac:dyDescent="0.25">
      <c r="A504" s="1"/>
      <c r="B504" s="1"/>
      <c r="C504" s="1"/>
      <c r="D50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</row>
    <row r="505" spans="1:167" x14ac:dyDescent="0.25">
      <c r="A505" s="1"/>
      <c r="B505" s="1"/>
      <c r="C505" s="1"/>
      <c r="D50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</row>
    <row r="506" spans="1:167" x14ac:dyDescent="0.25">
      <c r="A506" s="1"/>
      <c r="B506" s="1"/>
      <c r="C506" s="1"/>
      <c r="D506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</row>
    <row r="507" spans="1:167" x14ac:dyDescent="0.25">
      <c r="A507" s="1"/>
      <c r="B507" s="1"/>
      <c r="C507" s="1"/>
      <c r="D50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</row>
    <row r="508" spans="1:167" x14ac:dyDescent="0.25">
      <c r="A508" s="1"/>
      <c r="B508" s="1"/>
      <c r="C508" s="1"/>
      <c r="D50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</row>
    <row r="509" spans="1:167" x14ac:dyDescent="0.25">
      <c r="A509" s="1"/>
      <c r="B509" s="1"/>
      <c r="C509" s="1"/>
      <c r="D509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</row>
    <row r="510" spans="1:167" x14ac:dyDescent="0.25">
      <c r="A510" s="1"/>
      <c r="B510" s="1"/>
      <c r="C510" s="1"/>
      <c r="D510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</row>
    <row r="511" spans="1:167" x14ac:dyDescent="0.25">
      <c r="A511" s="1"/>
      <c r="B511" s="1"/>
      <c r="C511" s="1"/>
      <c r="D51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</row>
    <row r="512" spans="1:167" x14ac:dyDescent="0.25">
      <c r="A512" s="1"/>
      <c r="B512" s="1"/>
      <c r="C512" s="1"/>
      <c r="D51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</row>
    <row r="513" spans="1:167" x14ac:dyDescent="0.25">
      <c r="A513" s="1"/>
      <c r="B513" s="1"/>
      <c r="C513" s="1"/>
      <c r="D51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</row>
    <row r="514" spans="1:167" x14ac:dyDescent="0.25">
      <c r="A514" s="1"/>
      <c r="B514" s="1"/>
      <c r="C514" s="1"/>
      <c r="D51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</row>
    <row r="515" spans="1:167" x14ac:dyDescent="0.25">
      <c r="A515" s="1"/>
      <c r="B515" s="1"/>
      <c r="C515" s="1"/>
      <c r="D51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</row>
    <row r="516" spans="1:167" x14ac:dyDescent="0.25">
      <c r="A516" s="1"/>
      <c r="B516" s="1"/>
      <c r="C516" s="1"/>
      <c r="D516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</row>
    <row r="517" spans="1:167" x14ac:dyDescent="0.25">
      <c r="A517" s="1"/>
      <c r="B517" s="1"/>
      <c r="C517" s="1"/>
      <c r="D51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</row>
    <row r="518" spans="1:167" x14ac:dyDescent="0.25">
      <c r="A518" s="1"/>
      <c r="B518" s="1"/>
      <c r="C518" s="1"/>
      <c r="D51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</row>
    <row r="519" spans="1:167" x14ac:dyDescent="0.25">
      <c r="A519" s="1"/>
      <c r="B519" s="1"/>
      <c r="C519" s="1"/>
      <c r="D519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</row>
    <row r="520" spans="1:167" x14ac:dyDescent="0.25">
      <c r="A520" s="1"/>
      <c r="B520" s="1"/>
      <c r="C520" s="1"/>
      <c r="D520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</row>
    <row r="521" spans="1:167" x14ac:dyDescent="0.25">
      <c r="A521" s="1"/>
      <c r="B521" s="1"/>
      <c r="C521" s="1"/>
      <c r="D52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</row>
    <row r="522" spans="1:167" x14ac:dyDescent="0.25">
      <c r="A522" s="1"/>
      <c r="B522" s="1"/>
      <c r="C522" s="1"/>
      <c r="D52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</row>
    <row r="523" spans="1:167" x14ac:dyDescent="0.25">
      <c r="A523" s="1"/>
      <c r="B523" s="1"/>
      <c r="C523" s="1"/>
      <c r="D52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</row>
    <row r="524" spans="1:167" x14ac:dyDescent="0.25">
      <c r="A524" s="1"/>
      <c r="B524" s="1"/>
      <c r="C524" s="1"/>
      <c r="D52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</row>
    <row r="525" spans="1:167" x14ac:dyDescent="0.25">
      <c r="A525" s="1"/>
      <c r="B525" s="1"/>
      <c r="C525" s="1"/>
      <c r="D52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</row>
    <row r="526" spans="1:167" x14ac:dyDescent="0.25">
      <c r="A526" s="1"/>
      <c r="B526" s="1"/>
      <c r="C526" s="1"/>
      <c r="D526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</row>
    <row r="527" spans="1:167" x14ac:dyDescent="0.25">
      <c r="A527" s="1"/>
      <c r="B527" s="1"/>
      <c r="C527" s="1"/>
      <c r="D52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</row>
    <row r="528" spans="1:167" x14ac:dyDescent="0.25">
      <c r="A528" s="1"/>
      <c r="B528" s="1"/>
      <c r="C528" s="1"/>
      <c r="D52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</row>
    <row r="529" spans="1:167" x14ac:dyDescent="0.25">
      <c r="A529" s="1"/>
      <c r="B529" s="1"/>
      <c r="C529" s="1"/>
      <c r="D529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</row>
    <row r="530" spans="1:167" x14ac:dyDescent="0.25">
      <c r="A530" s="1"/>
      <c r="B530" s="1"/>
      <c r="C530" s="1"/>
      <c r="D530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</row>
    <row r="531" spans="1:167" x14ac:dyDescent="0.25">
      <c r="A531" s="1"/>
      <c r="B531" s="1"/>
      <c r="C531" s="1"/>
      <c r="D53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</row>
    <row r="532" spans="1:167" x14ac:dyDescent="0.25">
      <c r="A532" s="1"/>
      <c r="B532" s="1"/>
      <c r="C532" s="1"/>
      <c r="D53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</row>
    <row r="533" spans="1:167" x14ac:dyDescent="0.25">
      <c r="A533" s="1"/>
      <c r="B533" s="1"/>
      <c r="C533" s="1"/>
      <c r="D53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</row>
    <row r="534" spans="1:167" x14ac:dyDescent="0.25">
      <c r="A534" s="1"/>
      <c r="B534" s="1"/>
      <c r="C534" s="1"/>
      <c r="D53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</row>
    <row r="535" spans="1:167" x14ac:dyDescent="0.25">
      <c r="A535" s="1"/>
      <c r="B535" s="1"/>
      <c r="C535" s="1"/>
      <c r="D53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</row>
    <row r="536" spans="1:167" x14ac:dyDescent="0.25">
      <c r="A536" s="1"/>
      <c r="B536" s="1"/>
      <c r="C536" s="1"/>
      <c r="D536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</row>
    <row r="537" spans="1:167" x14ac:dyDescent="0.25">
      <c r="A537" s="1"/>
      <c r="B537" s="1"/>
      <c r="C537" s="1"/>
      <c r="D53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</row>
    <row r="538" spans="1:167" x14ac:dyDescent="0.25">
      <c r="A538" s="1"/>
      <c r="B538" s="1"/>
      <c r="C538" s="1"/>
      <c r="D53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</row>
    <row r="539" spans="1:167" x14ac:dyDescent="0.25">
      <c r="A539" s="1"/>
      <c r="B539" s="1"/>
      <c r="C539" s="1"/>
      <c r="D539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</row>
    <row r="540" spans="1:167" x14ac:dyDescent="0.25">
      <c r="A540" s="1"/>
      <c r="B540" s="1"/>
      <c r="C540" s="1"/>
      <c r="D540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</row>
    <row r="541" spans="1:167" x14ac:dyDescent="0.25">
      <c r="A541" s="1"/>
      <c r="B541" s="1"/>
      <c r="C541" s="1"/>
      <c r="D54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</row>
    <row r="542" spans="1:167" x14ac:dyDescent="0.25">
      <c r="A542" s="1"/>
      <c r="B542" s="1"/>
      <c r="C542" s="1"/>
      <c r="D54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</row>
    <row r="543" spans="1:167" x14ac:dyDescent="0.25">
      <c r="A543" s="1"/>
      <c r="B543" s="1"/>
      <c r="C543" s="1"/>
      <c r="D54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</row>
    <row r="544" spans="1:167" x14ac:dyDescent="0.25">
      <c r="A544" s="1"/>
      <c r="B544" s="1"/>
      <c r="C544" s="1"/>
      <c r="D54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</row>
    <row r="545" spans="1:167" x14ac:dyDescent="0.25">
      <c r="A545" s="1"/>
      <c r="B545" s="1"/>
      <c r="C545" s="1"/>
      <c r="D54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</row>
    <row r="546" spans="1:167" x14ac:dyDescent="0.25">
      <c r="A546" s="1"/>
      <c r="B546" s="1"/>
      <c r="C546" s="1"/>
      <c r="D546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</row>
    <row r="547" spans="1:167" x14ac:dyDescent="0.25">
      <c r="A547" s="1"/>
      <c r="B547" s="1"/>
      <c r="C547" s="1"/>
      <c r="D54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</row>
    <row r="548" spans="1:167" x14ac:dyDescent="0.25">
      <c r="A548" s="1"/>
      <c r="B548" s="1"/>
      <c r="C548" s="1"/>
      <c r="D54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</row>
    <row r="549" spans="1:167" x14ac:dyDescent="0.25">
      <c r="A549" s="1"/>
      <c r="B549" s="1"/>
      <c r="C549" s="1"/>
      <c r="D549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</row>
    <row r="550" spans="1:167" x14ac:dyDescent="0.25">
      <c r="A550" s="1"/>
      <c r="B550" s="1"/>
      <c r="C550" s="1"/>
      <c r="D550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</row>
    <row r="551" spans="1:167" x14ac:dyDescent="0.25">
      <c r="A551" s="1"/>
      <c r="B551" s="1"/>
      <c r="C551" s="1"/>
      <c r="D55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</row>
    <row r="552" spans="1:167" x14ac:dyDescent="0.25">
      <c r="A552" s="1"/>
      <c r="B552" s="1"/>
      <c r="C552" s="1"/>
      <c r="D55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</row>
    <row r="553" spans="1:167" x14ac:dyDescent="0.25">
      <c r="A553" s="1"/>
      <c r="B553" s="1"/>
      <c r="C553" s="1"/>
      <c r="D55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</row>
    <row r="554" spans="1:167" x14ac:dyDescent="0.25">
      <c r="A554" s="1"/>
      <c r="B554" s="1"/>
      <c r="C554" s="1"/>
      <c r="D55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</row>
    <row r="555" spans="1:167" x14ac:dyDescent="0.25">
      <c r="A555" s="1"/>
      <c r="B555" s="1"/>
      <c r="C555" s="1"/>
      <c r="D55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</row>
    <row r="556" spans="1:167" x14ac:dyDescent="0.25">
      <c r="A556" s="1"/>
      <c r="B556" s="1"/>
      <c r="C556" s="1"/>
      <c r="D556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</row>
    <row r="557" spans="1:167" x14ac:dyDescent="0.25">
      <c r="A557" s="1"/>
      <c r="B557" s="1"/>
      <c r="C557" s="1"/>
      <c r="D55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</row>
    <row r="558" spans="1:167" x14ac:dyDescent="0.25">
      <c r="A558" s="1"/>
      <c r="B558" s="1"/>
      <c r="C558" s="1"/>
      <c r="D55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</row>
    <row r="559" spans="1:167" x14ac:dyDescent="0.25">
      <c r="A559" s="1"/>
      <c r="B559" s="1"/>
      <c r="C559" s="1"/>
      <c r="D559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</row>
    <row r="560" spans="1:167" x14ac:dyDescent="0.25">
      <c r="A560" s="1"/>
      <c r="B560" s="1"/>
      <c r="C560" s="1"/>
      <c r="D560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</row>
    <row r="561" spans="1:167" x14ac:dyDescent="0.25">
      <c r="A561" s="1"/>
      <c r="B561" s="1"/>
      <c r="C561" s="1"/>
      <c r="D56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</row>
    <row r="562" spans="1:167" x14ac:dyDescent="0.25">
      <c r="A562" s="1"/>
      <c r="B562" s="1"/>
      <c r="C562" s="1"/>
      <c r="D56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</row>
    <row r="563" spans="1:167" x14ac:dyDescent="0.25">
      <c r="A563" s="1"/>
      <c r="B563" s="1"/>
      <c r="C563" s="1"/>
      <c r="D56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</row>
    <row r="564" spans="1:167" x14ac:dyDescent="0.25">
      <c r="A564" s="1"/>
      <c r="B564" s="1"/>
      <c r="C564" s="1"/>
      <c r="D56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</row>
    <row r="565" spans="1:167" x14ac:dyDescent="0.25">
      <c r="A565" s="1"/>
      <c r="B565" s="1"/>
      <c r="C565" s="1"/>
      <c r="D56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</row>
    <row r="566" spans="1:167" x14ac:dyDescent="0.25">
      <c r="A566" s="1"/>
      <c r="B566" s="1"/>
      <c r="C566" s="1"/>
      <c r="D566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</row>
    <row r="567" spans="1:167" x14ac:dyDescent="0.25">
      <c r="A567" s="1"/>
      <c r="B567" s="1"/>
      <c r="C567" s="1"/>
      <c r="D56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</row>
    <row r="568" spans="1:167" x14ac:dyDescent="0.25">
      <c r="A568" s="1"/>
      <c r="B568" s="1"/>
      <c r="C568" s="1"/>
      <c r="D56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</row>
    <row r="569" spans="1:167" x14ac:dyDescent="0.25">
      <c r="A569" s="1"/>
      <c r="B569" s="1"/>
      <c r="C569" s="1"/>
      <c r="D569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</row>
    <row r="570" spans="1:167" x14ac:dyDescent="0.25">
      <c r="A570" s="1"/>
      <c r="B570" s="1"/>
      <c r="C570" s="1"/>
      <c r="D570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</row>
    <row r="571" spans="1:167" x14ac:dyDescent="0.25">
      <c r="A571" s="1"/>
      <c r="B571" s="1"/>
      <c r="C571" s="1"/>
      <c r="D57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</row>
    <row r="572" spans="1:167" x14ac:dyDescent="0.25">
      <c r="A572" s="1"/>
      <c r="B572" s="1"/>
      <c r="C572" s="1"/>
      <c r="D57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</row>
    <row r="573" spans="1:167" x14ac:dyDescent="0.25">
      <c r="A573" s="1"/>
      <c r="B573" s="1"/>
      <c r="C573" s="1"/>
      <c r="D57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</row>
    <row r="574" spans="1:167" x14ac:dyDescent="0.25">
      <c r="A574" s="1"/>
      <c r="B574" s="1"/>
      <c r="C574" s="1"/>
      <c r="D57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</row>
    <row r="575" spans="1:167" x14ac:dyDescent="0.25">
      <c r="A575" s="1"/>
      <c r="B575" s="1"/>
      <c r="C575" s="1"/>
      <c r="D57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</row>
    <row r="576" spans="1:167" x14ac:dyDescent="0.25">
      <c r="A576" s="1"/>
      <c r="B576" s="1"/>
      <c r="C576" s="1"/>
      <c r="D576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</row>
    <row r="577" spans="1:167" x14ac:dyDescent="0.25">
      <c r="A577" s="1"/>
      <c r="B577" s="1"/>
      <c r="C577" s="1"/>
      <c r="D57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</row>
    <row r="578" spans="1:167" x14ac:dyDescent="0.25">
      <c r="A578" s="1"/>
      <c r="B578" s="1"/>
      <c r="C578" s="1"/>
      <c r="D57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</row>
    <row r="579" spans="1:167" x14ac:dyDescent="0.25">
      <c r="A579" s="1"/>
      <c r="B579" s="1"/>
      <c r="C579" s="1"/>
      <c r="D579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</row>
    <row r="580" spans="1:167" x14ac:dyDescent="0.25">
      <c r="A580" s="1"/>
      <c r="B580" s="1"/>
      <c r="C580" s="1"/>
      <c r="D580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</row>
    <row r="581" spans="1:167" x14ac:dyDescent="0.25">
      <c r="A581" s="1"/>
      <c r="B581" s="1"/>
      <c r="C581" s="1"/>
      <c r="D58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</row>
    <row r="582" spans="1:167" x14ac:dyDescent="0.25">
      <c r="A582" s="1"/>
      <c r="B582" s="1"/>
      <c r="C582" s="1"/>
      <c r="D58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</row>
    <row r="583" spans="1:167" x14ac:dyDescent="0.25">
      <c r="A583" s="1"/>
      <c r="B583" s="1"/>
      <c r="C583" s="1"/>
      <c r="D58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</row>
    <row r="584" spans="1:167" x14ac:dyDescent="0.25">
      <c r="A584" s="1"/>
      <c r="B584" s="1"/>
      <c r="C584" s="1"/>
      <c r="D58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</row>
    <row r="585" spans="1:167" x14ac:dyDescent="0.25">
      <c r="A585" s="1"/>
      <c r="B585" s="1"/>
      <c r="C585" s="1"/>
      <c r="D58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</row>
    <row r="586" spans="1:167" x14ac:dyDescent="0.25">
      <c r="A586" s="1"/>
      <c r="B586" s="1"/>
      <c r="C586" s="1"/>
      <c r="D586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</row>
    <row r="587" spans="1:167" x14ac:dyDescent="0.25">
      <c r="A587" s="1"/>
      <c r="B587" s="1"/>
      <c r="C587" s="1"/>
      <c r="D58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</row>
    <row r="588" spans="1:167" x14ac:dyDescent="0.25">
      <c r="A588" s="1"/>
      <c r="B588" s="1"/>
      <c r="C588" s="1"/>
      <c r="D58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</row>
    <row r="589" spans="1:167" x14ac:dyDescent="0.25">
      <c r="A589" s="1"/>
      <c r="B589" s="1"/>
      <c r="C589" s="1"/>
      <c r="D589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</row>
    <row r="590" spans="1:167" x14ac:dyDescent="0.25">
      <c r="A590" s="1"/>
      <c r="B590" s="1"/>
      <c r="C590" s="1"/>
      <c r="D590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</row>
    <row r="591" spans="1:167" x14ac:dyDescent="0.25">
      <c r="A591" s="1"/>
      <c r="B591" s="1"/>
      <c r="C591" s="1"/>
      <c r="D59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</row>
    <row r="592" spans="1:167" x14ac:dyDescent="0.25">
      <c r="A592" s="1"/>
      <c r="B592" s="1"/>
      <c r="C592" s="1"/>
      <c r="D59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</row>
    <row r="593" spans="1:167" x14ac:dyDescent="0.25">
      <c r="A593" s="1"/>
      <c r="B593" s="1"/>
      <c r="C593" s="1"/>
      <c r="D59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</row>
    <row r="594" spans="1:167" x14ac:dyDescent="0.25">
      <c r="A594" s="1"/>
      <c r="B594" s="1"/>
      <c r="C594" s="1"/>
      <c r="D59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</row>
    <row r="595" spans="1:167" x14ac:dyDescent="0.25">
      <c r="A595" s="1"/>
      <c r="B595" s="1"/>
      <c r="C595" s="1"/>
      <c r="D59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</row>
    <row r="596" spans="1:167" x14ac:dyDescent="0.25">
      <c r="A596" s="1"/>
      <c r="B596" s="1"/>
      <c r="C596" s="1"/>
      <c r="D596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</row>
    <row r="597" spans="1:167" x14ac:dyDescent="0.25">
      <c r="A597" s="1"/>
      <c r="B597" s="1"/>
      <c r="C597" s="1"/>
      <c r="D59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</row>
    <row r="598" spans="1:167" x14ac:dyDescent="0.25">
      <c r="A598" s="1"/>
      <c r="B598" s="1"/>
      <c r="C598" s="1"/>
      <c r="D59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</row>
    <row r="599" spans="1:167" x14ac:dyDescent="0.25">
      <c r="A599" s="1"/>
      <c r="B599" s="1"/>
      <c r="C599" s="1"/>
      <c r="D599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</row>
    <row r="600" spans="1:167" x14ac:dyDescent="0.25">
      <c r="A600" s="1"/>
      <c r="B600" s="1"/>
      <c r="C600" s="1"/>
      <c r="D600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</row>
    <row r="601" spans="1:167" x14ac:dyDescent="0.25">
      <c r="A601" s="1"/>
      <c r="B601" s="1"/>
      <c r="C601" s="1"/>
      <c r="D60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</row>
    <row r="602" spans="1:167" x14ac:dyDescent="0.25">
      <c r="A602" s="1"/>
      <c r="B602" s="1"/>
      <c r="C602" s="1"/>
      <c r="D60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</row>
    <row r="603" spans="1:167" x14ac:dyDescent="0.25">
      <c r="A603" s="1"/>
      <c r="B603" s="1"/>
      <c r="C603" s="1"/>
      <c r="D60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</row>
    <row r="604" spans="1:167" x14ac:dyDescent="0.25">
      <c r="A604" s="1"/>
      <c r="B604" s="1"/>
      <c r="C604" s="1"/>
      <c r="D60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</row>
    <row r="605" spans="1:167" x14ac:dyDescent="0.25">
      <c r="A605" s="1"/>
      <c r="B605" s="1"/>
      <c r="C605" s="1"/>
      <c r="D60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</row>
    <row r="606" spans="1:167" x14ac:dyDescent="0.25">
      <c r="A606" s="1"/>
      <c r="B606" s="1"/>
      <c r="C606" s="1"/>
      <c r="D606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</row>
    <row r="607" spans="1:167" x14ac:dyDescent="0.25">
      <c r="A607" s="1"/>
      <c r="B607" s="1"/>
      <c r="C607" s="1"/>
      <c r="D60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</row>
    <row r="608" spans="1:167" x14ac:dyDescent="0.25">
      <c r="A608" s="1"/>
      <c r="B608" s="1"/>
      <c r="C608" s="1"/>
      <c r="D60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</row>
    <row r="609" spans="1:167" x14ac:dyDescent="0.25">
      <c r="A609" s="1"/>
      <c r="B609" s="1"/>
      <c r="C609" s="1"/>
      <c r="D609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</row>
    <row r="610" spans="1:167" x14ac:dyDescent="0.25">
      <c r="A610" s="1"/>
      <c r="B610" s="1"/>
      <c r="C610" s="1"/>
      <c r="D610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</row>
    <row r="611" spans="1:167" x14ac:dyDescent="0.25">
      <c r="A611" s="1"/>
      <c r="B611" s="1"/>
      <c r="C611" s="1"/>
      <c r="D61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</row>
    <row r="612" spans="1:167" x14ac:dyDescent="0.25">
      <c r="A612" s="1"/>
      <c r="B612" s="1"/>
      <c r="C612" s="1"/>
      <c r="D61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</row>
    <row r="613" spans="1:167" x14ac:dyDescent="0.25">
      <c r="A613" s="1"/>
      <c r="B613" s="1"/>
      <c r="C613" s="1"/>
      <c r="D61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</row>
    <row r="614" spans="1:167" x14ac:dyDescent="0.25">
      <c r="A614" s="1"/>
      <c r="B614" s="1"/>
      <c r="C614" s="1"/>
      <c r="D61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</row>
    <row r="615" spans="1:167" x14ac:dyDescent="0.25">
      <c r="A615" s="1"/>
      <c r="B615" s="1"/>
      <c r="C615" s="1"/>
      <c r="D61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</row>
    <row r="616" spans="1:167" x14ac:dyDescent="0.25">
      <c r="A616" s="1"/>
      <c r="B616" s="1"/>
      <c r="C616" s="1"/>
      <c r="D616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</row>
    <row r="617" spans="1:167" x14ac:dyDescent="0.25">
      <c r="A617" s="1"/>
      <c r="B617" s="1"/>
      <c r="C617" s="1"/>
      <c r="D61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</row>
    <row r="618" spans="1:167" x14ac:dyDescent="0.25">
      <c r="A618" s="1"/>
      <c r="B618" s="1"/>
      <c r="C618" s="1"/>
      <c r="D61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</row>
    <row r="619" spans="1:167" x14ac:dyDescent="0.25">
      <c r="A619" s="1"/>
      <c r="B619" s="1"/>
      <c r="C619" s="1"/>
      <c r="D619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</row>
    <row r="620" spans="1:167" x14ac:dyDescent="0.25">
      <c r="A620" s="1"/>
      <c r="B620" s="1"/>
      <c r="C620" s="1"/>
      <c r="D620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</row>
    <row r="621" spans="1:167" x14ac:dyDescent="0.25">
      <c r="A621" s="1"/>
      <c r="B621" s="1"/>
      <c r="C621" s="1"/>
      <c r="D62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</row>
    <row r="622" spans="1:167" x14ac:dyDescent="0.25">
      <c r="A622" s="1"/>
      <c r="B622" s="1"/>
      <c r="C622" s="1"/>
      <c r="D62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</row>
    <row r="623" spans="1:167" x14ac:dyDescent="0.25">
      <c r="A623" s="1"/>
      <c r="B623" s="1"/>
      <c r="C623" s="1"/>
      <c r="D62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</row>
    <row r="624" spans="1:167" x14ac:dyDescent="0.25">
      <c r="A624" s="1"/>
      <c r="B624" s="1"/>
      <c r="C624" s="1"/>
      <c r="D62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</row>
    <row r="625" spans="1:167" x14ac:dyDescent="0.25">
      <c r="A625" s="1"/>
      <c r="B625" s="1"/>
      <c r="C625" s="1"/>
      <c r="D62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</row>
    <row r="626" spans="1:167" x14ac:dyDescent="0.25">
      <c r="A626" s="1"/>
      <c r="B626" s="1"/>
      <c r="C626" s="1"/>
      <c r="D626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</row>
    <row r="627" spans="1:167" x14ac:dyDescent="0.25">
      <c r="A627" s="1"/>
      <c r="B627" s="1"/>
      <c r="C627" s="1"/>
      <c r="D62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</row>
    <row r="628" spans="1:167" x14ac:dyDescent="0.25">
      <c r="A628" s="1"/>
      <c r="B628" s="1"/>
      <c r="C628" s="1"/>
      <c r="D62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</row>
    <row r="629" spans="1:167" x14ac:dyDescent="0.25">
      <c r="A629" s="1"/>
      <c r="B629" s="1"/>
      <c r="C629" s="1"/>
      <c r="D629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</row>
    <row r="630" spans="1:167" x14ac:dyDescent="0.25">
      <c r="A630" s="1"/>
      <c r="B630" s="1"/>
      <c r="C630" s="1"/>
      <c r="D630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</row>
    <row r="631" spans="1:167" x14ac:dyDescent="0.25">
      <c r="A631" s="1"/>
      <c r="B631" s="1"/>
      <c r="C631" s="1"/>
      <c r="D63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</row>
    <row r="632" spans="1:167" x14ac:dyDescent="0.25">
      <c r="A632" s="1"/>
      <c r="B632" s="1"/>
      <c r="C632" s="1"/>
      <c r="D63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</row>
    <row r="633" spans="1:167" x14ac:dyDescent="0.25">
      <c r="A633" s="1"/>
      <c r="B633" s="1"/>
      <c r="C633" s="1"/>
      <c r="D63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</row>
    <row r="634" spans="1:167" x14ac:dyDescent="0.25">
      <c r="A634" s="1"/>
      <c r="B634" s="1"/>
      <c r="C634" s="1"/>
      <c r="D63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</row>
    <row r="635" spans="1:167" x14ac:dyDescent="0.25">
      <c r="A635" s="1"/>
      <c r="B635" s="1"/>
      <c r="C635" s="1"/>
      <c r="D63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</row>
    <row r="636" spans="1:167" x14ac:dyDescent="0.25">
      <c r="A636" s="1"/>
      <c r="B636" s="1"/>
      <c r="C636" s="1"/>
      <c r="D636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</row>
    <row r="637" spans="1:167" x14ac:dyDescent="0.25">
      <c r="A637" s="1"/>
      <c r="B637" s="1"/>
      <c r="C637" s="1"/>
      <c r="D63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</row>
    <row r="638" spans="1:167" x14ac:dyDescent="0.25">
      <c r="A638" s="1"/>
      <c r="B638" s="1"/>
      <c r="C638" s="1"/>
      <c r="D63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</row>
    <row r="639" spans="1:167" x14ac:dyDescent="0.25">
      <c r="A639" s="1"/>
      <c r="B639" s="1"/>
      <c r="C639" s="1"/>
      <c r="D639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</row>
    <row r="640" spans="1:167" x14ac:dyDescent="0.25">
      <c r="A640" s="1"/>
      <c r="B640" s="1"/>
      <c r="C640" s="1"/>
      <c r="D640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</row>
    <row r="641" spans="1:167" x14ac:dyDescent="0.25">
      <c r="A641" s="1"/>
      <c r="B641" s="1"/>
      <c r="C641" s="1"/>
      <c r="D64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</row>
    <row r="642" spans="1:167" x14ac:dyDescent="0.25">
      <c r="A642" s="1"/>
      <c r="B642" s="1"/>
      <c r="C642" s="1"/>
      <c r="D64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</row>
    <row r="643" spans="1:167" x14ac:dyDescent="0.25">
      <c r="A643" s="1"/>
      <c r="B643" s="1"/>
      <c r="C643" s="1"/>
      <c r="D64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</row>
    <row r="644" spans="1:167" x14ac:dyDescent="0.25">
      <c r="A644" s="1"/>
      <c r="B644" s="1"/>
      <c r="C644" s="1"/>
      <c r="D64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</row>
    <row r="645" spans="1:167" x14ac:dyDescent="0.25">
      <c r="A645" s="1"/>
      <c r="B645" s="1"/>
      <c r="C645" s="1"/>
      <c r="D64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</row>
    <row r="646" spans="1:167" x14ac:dyDescent="0.25">
      <c r="A646" s="1"/>
      <c r="B646" s="1"/>
      <c r="C646" s="1"/>
      <c r="D646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</row>
    <row r="647" spans="1:167" x14ac:dyDescent="0.25">
      <c r="A647" s="1"/>
      <c r="B647" s="1"/>
      <c r="C647" s="1"/>
      <c r="D64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</row>
    <row r="648" spans="1:167" x14ac:dyDescent="0.25">
      <c r="A648" s="1"/>
      <c r="B648" s="1"/>
      <c r="C648" s="1"/>
      <c r="D64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</row>
    <row r="649" spans="1:167" x14ac:dyDescent="0.25">
      <c r="A649" s="1"/>
      <c r="B649" s="1"/>
      <c r="C649" s="1"/>
      <c r="D649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</row>
    <row r="650" spans="1:167" x14ac:dyDescent="0.25">
      <c r="A650" s="1"/>
      <c r="B650" s="1"/>
      <c r="C650" s="1"/>
      <c r="D650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</row>
    <row r="651" spans="1:167" x14ac:dyDescent="0.25">
      <c r="A651" s="1"/>
      <c r="B651" s="1"/>
      <c r="C651" s="1"/>
      <c r="D65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</row>
    <row r="652" spans="1:167" x14ac:dyDescent="0.25">
      <c r="A652" s="1"/>
      <c r="B652" s="1"/>
      <c r="C652" s="1"/>
      <c r="D65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</row>
    <row r="653" spans="1:167" x14ac:dyDescent="0.25">
      <c r="A653" s="1"/>
      <c r="B653" s="1"/>
      <c r="C653" s="1"/>
      <c r="D65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</row>
    <row r="654" spans="1:167" x14ac:dyDescent="0.25">
      <c r="A654" s="1"/>
      <c r="B654" s="1"/>
      <c r="C654" s="1"/>
      <c r="D65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</row>
    <row r="655" spans="1:167" x14ac:dyDescent="0.25">
      <c r="A655" s="1"/>
      <c r="B655" s="1"/>
      <c r="C655" s="1"/>
      <c r="D65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</row>
    <row r="656" spans="1:167" x14ac:dyDescent="0.25">
      <c r="A656" s="1"/>
      <c r="B656" s="1"/>
      <c r="C656" s="1"/>
      <c r="D656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</row>
    <row r="657" spans="1:167" x14ac:dyDescent="0.25">
      <c r="A657" s="1"/>
      <c r="B657" s="1"/>
      <c r="C657" s="1"/>
      <c r="D65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</row>
    <row r="658" spans="1:167" x14ac:dyDescent="0.25">
      <c r="A658" s="1"/>
      <c r="B658" s="1"/>
      <c r="C658" s="1"/>
      <c r="D65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</row>
    <row r="659" spans="1:167" x14ac:dyDescent="0.25">
      <c r="A659" s="1"/>
      <c r="B659" s="1"/>
      <c r="C659" s="1"/>
      <c r="D659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</row>
    <row r="660" spans="1:167" x14ac:dyDescent="0.25">
      <c r="A660" s="1"/>
      <c r="B660" s="1"/>
      <c r="C660" s="1"/>
      <c r="D660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</row>
    <row r="661" spans="1:167" x14ac:dyDescent="0.25">
      <c r="A661" s="1"/>
      <c r="B661" s="1"/>
      <c r="C661" s="1"/>
      <c r="D66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</row>
    <row r="662" spans="1:167" x14ac:dyDescent="0.25">
      <c r="A662" s="1"/>
      <c r="B662" s="1"/>
      <c r="C662" s="1"/>
      <c r="D66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</row>
    <row r="663" spans="1:167" x14ac:dyDescent="0.25">
      <c r="A663" s="1"/>
      <c r="B663" s="1"/>
      <c r="C663" s="1"/>
      <c r="D66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</row>
    <row r="664" spans="1:167" x14ac:dyDescent="0.25">
      <c r="A664" s="1"/>
      <c r="B664" s="1"/>
      <c r="C664" s="1"/>
      <c r="D66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</row>
    <row r="665" spans="1:167" x14ac:dyDescent="0.25">
      <c r="A665" s="1"/>
      <c r="B665" s="1"/>
      <c r="C665" s="1"/>
      <c r="D66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</row>
    <row r="666" spans="1:167" x14ac:dyDescent="0.25">
      <c r="A666" s="1"/>
      <c r="B666" s="1"/>
      <c r="C666" s="1"/>
      <c r="D666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</row>
    <row r="667" spans="1:167" x14ac:dyDescent="0.25">
      <c r="A667" s="1"/>
      <c r="B667" s="1"/>
      <c r="C667" s="1"/>
      <c r="D66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</row>
    <row r="668" spans="1:167" x14ac:dyDescent="0.25">
      <c r="A668" s="1"/>
      <c r="B668" s="1"/>
      <c r="C668" s="1"/>
      <c r="D66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</row>
    <row r="669" spans="1:167" x14ac:dyDescent="0.25">
      <c r="A669" s="1"/>
      <c r="B669" s="1"/>
      <c r="C669" s="1"/>
      <c r="D669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</row>
    <row r="670" spans="1:167" x14ac:dyDescent="0.25">
      <c r="A670" s="1"/>
      <c r="B670" s="1"/>
      <c r="C670" s="1"/>
      <c r="D670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</row>
    <row r="671" spans="1:167" x14ac:dyDescent="0.25">
      <c r="A671" s="1"/>
      <c r="B671" s="1"/>
      <c r="C671" s="1"/>
      <c r="D67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</row>
    <row r="672" spans="1:167" x14ac:dyDescent="0.25">
      <c r="A672" s="1"/>
      <c r="B672" s="1"/>
      <c r="C672" s="1"/>
      <c r="D67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</row>
    <row r="673" spans="1:167" x14ac:dyDescent="0.25">
      <c r="A673" s="1"/>
      <c r="B673" s="1"/>
      <c r="C673" s="1"/>
      <c r="D67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</row>
    <row r="674" spans="1:167" x14ac:dyDescent="0.25">
      <c r="A674" s="1"/>
      <c r="B674" s="1"/>
      <c r="C674" s="1"/>
      <c r="D67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</row>
    <row r="675" spans="1:167" x14ac:dyDescent="0.25">
      <c r="A675" s="1"/>
      <c r="B675" s="1"/>
      <c r="C675" s="1"/>
      <c r="D67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</row>
    <row r="676" spans="1:167" x14ac:dyDescent="0.25">
      <c r="A676" s="1"/>
      <c r="B676" s="1"/>
      <c r="C676" s="1"/>
      <c r="D676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</row>
    <row r="677" spans="1:167" x14ac:dyDescent="0.25">
      <c r="A677" s="1"/>
      <c r="B677" s="1"/>
      <c r="C677" s="1"/>
      <c r="D67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</row>
    <row r="678" spans="1:167" x14ac:dyDescent="0.25">
      <c r="A678" s="1"/>
      <c r="B678" s="1"/>
      <c r="C678" s="1"/>
      <c r="D67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</row>
    <row r="679" spans="1:167" x14ac:dyDescent="0.25">
      <c r="A679" s="1"/>
      <c r="B679" s="1"/>
      <c r="C679" s="1"/>
      <c r="D679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</row>
    <row r="680" spans="1:167" x14ac:dyDescent="0.25">
      <c r="A680" s="1"/>
      <c r="B680" s="1"/>
      <c r="C680" s="1"/>
      <c r="D680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</row>
    <row r="681" spans="1:167" x14ac:dyDescent="0.25">
      <c r="A681" s="1"/>
      <c r="B681" s="1"/>
      <c r="C681" s="1"/>
      <c r="D68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</row>
    <row r="682" spans="1:167" x14ac:dyDescent="0.25">
      <c r="A682" s="1"/>
      <c r="B682" s="1"/>
      <c r="C682" s="1"/>
      <c r="D68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</row>
    <row r="683" spans="1:167" x14ac:dyDescent="0.25">
      <c r="A683" s="1"/>
      <c r="B683" s="1"/>
      <c r="C683" s="1"/>
      <c r="D68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</row>
    <row r="684" spans="1:167" x14ac:dyDescent="0.25">
      <c r="A684" s="1"/>
      <c r="B684" s="1"/>
      <c r="C684" s="1"/>
      <c r="D68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</row>
    <row r="685" spans="1:167" x14ac:dyDescent="0.25">
      <c r="A685" s="1"/>
      <c r="B685" s="1"/>
      <c r="C685" s="1"/>
      <c r="D68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</row>
    <row r="686" spans="1:167" x14ac:dyDescent="0.25">
      <c r="A686" s="1"/>
      <c r="B686" s="1"/>
      <c r="C686" s="1"/>
      <c r="D686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</row>
    <row r="687" spans="1:167" x14ac:dyDescent="0.25">
      <c r="A687" s="1"/>
      <c r="B687" s="1"/>
      <c r="C687" s="1"/>
      <c r="D68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</row>
    <row r="688" spans="1:167" x14ac:dyDescent="0.25">
      <c r="A688" s="1"/>
      <c r="B688" s="1"/>
      <c r="C688" s="1"/>
      <c r="D68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</row>
    <row r="689" spans="1:167" x14ac:dyDescent="0.25">
      <c r="A689" s="1"/>
      <c r="B689" s="1"/>
      <c r="C689" s="1"/>
      <c r="D689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</row>
    <row r="690" spans="1:167" x14ac:dyDescent="0.25">
      <c r="A690" s="1"/>
      <c r="B690" s="1"/>
      <c r="C690" s="1"/>
      <c r="D690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</row>
    <row r="691" spans="1:167" x14ac:dyDescent="0.25">
      <c r="A691" s="1"/>
      <c r="B691" s="1"/>
      <c r="C691" s="1"/>
      <c r="D69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</row>
    <row r="692" spans="1:167" x14ac:dyDescent="0.25">
      <c r="A692" s="1"/>
      <c r="B692" s="1"/>
      <c r="C692" s="1"/>
      <c r="D69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</row>
    <row r="693" spans="1:167" x14ac:dyDescent="0.25">
      <c r="A693" s="1"/>
      <c r="B693" s="1"/>
      <c r="C693" s="1"/>
      <c r="D69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</row>
    <row r="694" spans="1:167" x14ac:dyDescent="0.25">
      <c r="A694" s="1"/>
      <c r="B694" s="1"/>
      <c r="C694" s="1"/>
      <c r="D69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</row>
    <row r="695" spans="1:167" x14ac:dyDescent="0.25">
      <c r="A695" s="1"/>
      <c r="B695" s="1"/>
      <c r="C695" s="1"/>
      <c r="D69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</row>
    <row r="696" spans="1:167" x14ac:dyDescent="0.25">
      <c r="A696" s="1"/>
      <c r="B696" s="1"/>
      <c r="C696" s="1"/>
      <c r="D696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</row>
    <row r="697" spans="1:167" x14ac:dyDescent="0.25">
      <c r="A697" s="1"/>
      <c r="B697" s="1"/>
      <c r="C697" s="1"/>
      <c r="D69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</row>
    <row r="698" spans="1:167" x14ac:dyDescent="0.25">
      <c r="A698" s="1"/>
      <c r="B698" s="1"/>
      <c r="C698" s="1"/>
      <c r="D69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</row>
    <row r="699" spans="1:167" x14ac:dyDescent="0.25">
      <c r="A699" s="1"/>
      <c r="B699" s="1"/>
      <c r="C699" s="1"/>
      <c r="D699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</row>
    <row r="700" spans="1:167" x14ac:dyDescent="0.25">
      <c r="A700" s="1"/>
      <c r="B700" s="1"/>
      <c r="C700" s="1"/>
      <c r="D700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</row>
    <row r="701" spans="1:167" x14ac:dyDescent="0.25">
      <c r="A701" s="1"/>
      <c r="B701" s="1"/>
      <c r="C701" s="1"/>
      <c r="D70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</row>
    <row r="702" spans="1:167" x14ac:dyDescent="0.25">
      <c r="A702" s="1"/>
      <c r="B702" s="1"/>
      <c r="C702" s="1"/>
      <c r="D70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</row>
    <row r="703" spans="1:167" x14ac:dyDescent="0.25">
      <c r="A703" s="1"/>
      <c r="B703" s="1"/>
      <c r="C703" s="1"/>
      <c r="D70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</row>
    <row r="704" spans="1:167" x14ac:dyDescent="0.25">
      <c r="A704" s="1"/>
      <c r="B704" s="1"/>
      <c r="C704" s="1"/>
      <c r="D70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</row>
    <row r="705" spans="1:167" x14ac:dyDescent="0.25">
      <c r="A705" s="1"/>
      <c r="B705" s="1"/>
      <c r="C705" s="1"/>
      <c r="D70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</row>
    <row r="706" spans="1:167" x14ac:dyDescent="0.25">
      <c r="A706" s="1"/>
      <c r="B706" s="1"/>
      <c r="C706" s="1"/>
      <c r="D706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</row>
    <row r="707" spans="1:167" x14ac:dyDescent="0.25">
      <c r="A707" s="1"/>
      <c r="B707" s="1"/>
      <c r="C707" s="1"/>
      <c r="D70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</row>
    <row r="708" spans="1:167" x14ac:dyDescent="0.25">
      <c r="A708" s="1"/>
      <c r="B708" s="1"/>
      <c r="C708" s="1"/>
      <c r="D70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</row>
    <row r="709" spans="1:167" x14ac:dyDescent="0.25">
      <c r="A709" s="1"/>
      <c r="B709" s="1"/>
      <c r="C709" s="1"/>
      <c r="D709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</row>
    <row r="710" spans="1:167" x14ac:dyDescent="0.25">
      <c r="A710" s="1"/>
      <c r="B710" s="1"/>
      <c r="C710" s="1"/>
      <c r="D710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</row>
    <row r="711" spans="1:167" x14ac:dyDescent="0.25">
      <c r="A711" s="1"/>
      <c r="B711" s="1"/>
      <c r="C711" s="1"/>
      <c r="D71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</row>
    <row r="712" spans="1:167" x14ac:dyDescent="0.25">
      <c r="A712" s="1"/>
      <c r="B712" s="1"/>
      <c r="C712" s="1"/>
      <c r="D71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</row>
    <row r="713" spans="1:167" x14ac:dyDescent="0.25">
      <c r="A713" s="1"/>
      <c r="B713" s="1"/>
      <c r="C713" s="1"/>
      <c r="D71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</row>
    <row r="714" spans="1:167" x14ac:dyDescent="0.25">
      <c r="A714" s="1"/>
      <c r="B714" s="1"/>
      <c r="C714" s="1"/>
      <c r="D71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</row>
    <row r="715" spans="1:167" x14ac:dyDescent="0.25">
      <c r="A715" s="1"/>
      <c r="B715" s="1"/>
      <c r="C715" s="1"/>
      <c r="D71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</row>
    <row r="716" spans="1:167" x14ac:dyDescent="0.25">
      <c r="A716" s="1"/>
      <c r="B716" s="1"/>
      <c r="C716" s="1"/>
      <c r="D716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</row>
    <row r="717" spans="1:167" x14ac:dyDescent="0.25">
      <c r="A717" s="1"/>
      <c r="B717" s="1"/>
      <c r="C717" s="1"/>
      <c r="D71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</row>
    <row r="718" spans="1:167" x14ac:dyDescent="0.25">
      <c r="A718" s="1"/>
      <c r="B718" s="1"/>
      <c r="C718" s="1"/>
      <c r="D71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</row>
    <row r="719" spans="1:167" x14ac:dyDescent="0.25">
      <c r="A719" s="1"/>
      <c r="B719" s="1"/>
      <c r="C719" s="1"/>
      <c r="D719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</row>
    <row r="720" spans="1:167" x14ac:dyDescent="0.25">
      <c r="A720" s="1"/>
      <c r="B720" s="1"/>
      <c r="C720" s="1"/>
      <c r="D720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</row>
    <row r="721" spans="1:167" x14ac:dyDescent="0.25">
      <c r="A721" s="1"/>
      <c r="B721" s="1"/>
      <c r="C721" s="1"/>
      <c r="D72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</row>
    <row r="722" spans="1:167" x14ac:dyDescent="0.25">
      <c r="A722" s="1"/>
      <c r="B722" s="1"/>
      <c r="C722" s="1"/>
      <c r="D72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</row>
    <row r="723" spans="1:167" x14ac:dyDescent="0.25">
      <c r="A723" s="1"/>
      <c r="B723" s="1"/>
      <c r="C723" s="1"/>
      <c r="D72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</row>
    <row r="724" spans="1:167" x14ac:dyDescent="0.25">
      <c r="A724" s="1"/>
      <c r="B724" s="1"/>
      <c r="C724" s="1"/>
      <c r="D72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</row>
    <row r="725" spans="1:167" x14ac:dyDescent="0.25">
      <c r="A725" s="1"/>
      <c r="B725" s="1"/>
      <c r="C725" s="1"/>
      <c r="D72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</row>
    <row r="726" spans="1:167" x14ac:dyDescent="0.25">
      <c r="A726" s="1"/>
      <c r="B726" s="1"/>
      <c r="C726" s="1"/>
      <c r="D726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</row>
    <row r="727" spans="1:167" x14ac:dyDescent="0.25">
      <c r="A727" s="1"/>
      <c r="B727" s="1"/>
      <c r="C727" s="1"/>
      <c r="D72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</row>
    <row r="728" spans="1:167" x14ac:dyDescent="0.25">
      <c r="A728" s="1"/>
      <c r="B728" s="1"/>
      <c r="C728" s="1"/>
      <c r="D72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</row>
    <row r="729" spans="1:167" x14ac:dyDescent="0.25">
      <c r="A729" s="1"/>
      <c r="B729" s="1"/>
      <c r="C729" s="1"/>
      <c r="D729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</row>
    <row r="730" spans="1:167" x14ac:dyDescent="0.25">
      <c r="A730" s="1"/>
      <c r="B730" s="1"/>
      <c r="C730" s="1"/>
      <c r="D730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</row>
    <row r="731" spans="1:167" x14ac:dyDescent="0.25">
      <c r="A731" s="1"/>
      <c r="B731" s="1"/>
      <c r="C731" s="1"/>
      <c r="D73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</row>
    <row r="732" spans="1:167" x14ac:dyDescent="0.25">
      <c r="A732" s="1"/>
      <c r="B732" s="1"/>
      <c r="C732" s="1"/>
      <c r="D73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</row>
    <row r="733" spans="1:167" x14ac:dyDescent="0.25">
      <c r="A733" s="1"/>
      <c r="B733" s="1"/>
      <c r="C733" s="1"/>
      <c r="D73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</row>
    <row r="734" spans="1:167" x14ac:dyDescent="0.25">
      <c r="A734" s="1"/>
      <c r="B734" s="1"/>
      <c r="C734" s="1"/>
      <c r="D73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</row>
    <row r="735" spans="1:167" x14ac:dyDescent="0.25">
      <c r="A735" s="1"/>
      <c r="B735" s="1"/>
      <c r="C735" s="1"/>
      <c r="D73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</row>
    <row r="736" spans="1:167" x14ac:dyDescent="0.25">
      <c r="A736" s="1"/>
      <c r="B736" s="1"/>
      <c r="C736" s="1"/>
      <c r="D736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</row>
    <row r="737" spans="1:167" x14ac:dyDescent="0.25">
      <c r="A737" s="1"/>
      <c r="B737" s="1"/>
      <c r="C737" s="1"/>
      <c r="D73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</row>
    <row r="738" spans="1:167" x14ac:dyDescent="0.25">
      <c r="A738" s="1"/>
      <c r="B738" s="1"/>
      <c r="C738" s="1"/>
      <c r="D73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</row>
    <row r="739" spans="1:167" x14ac:dyDescent="0.25">
      <c r="A739" s="1"/>
      <c r="B739" s="1"/>
      <c r="C739" s="1"/>
      <c r="D739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</row>
    <row r="740" spans="1:167" x14ac:dyDescent="0.25">
      <c r="A740" s="1"/>
      <c r="B740" s="1"/>
      <c r="C740" s="1"/>
      <c r="D740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</row>
    <row r="741" spans="1:167" x14ac:dyDescent="0.25">
      <c r="A741" s="1"/>
      <c r="B741" s="1"/>
      <c r="C741" s="1"/>
      <c r="D74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</row>
    <row r="742" spans="1:167" x14ac:dyDescent="0.25">
      <c r="A742" s="1"/>
      <c r="B742" s="1"/>
      <c r="C742" s="1"/>
      <c r="D74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</row>
    <row r="743" spans="1:167" x14ac:dyDescent="0.25">
      <c r="A743" s="1"/>
      <c r="B743" s="1"/>
      <c r="C743" s="1"/>
      <c r="D74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</row>
    <row r="744" spans="1:167" x14ac:dyDescent="0.25">
      <c r="A744" s="1"/>
      <c r="B744" s="1"/>
      <c r="C744" s="1"/>
      <c r="D74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</row>
    <row r="745" spans="1:167" x14ac:dyDescent="0.25">
      <c r="A745" s="1"/>
      <c r="B745" s="1"/>
      <c r="C745" s="1"/>
      <c r="D74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</row>
    <row r="746" spans="1:167" x14ac:dyDescent="0.25">
      <c r="A746" s="1"/>
      <c r="B746" s="1"/>
      <c r="C746" s="1"/>
      <c r="D746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</row>
    <row r="747" spans="1:167" x14ac:dyDescent="0.25">
      <c r="A747" s="1"/>
      <c r="B747" s="1"/>
      <c r="C747" s="1"/>
      <c r="D74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</row>
    <row r="748" spans="1:167" x14ac:dyDescent="0.25">
      <c r="A748" s="1"/>
      <c r="B748" s="1"/>
      <c r="C748" s="1"/>
      <c r="D74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</row>
    <row r="749" spans="1:167" x14ac:dyDescent="0.25">
      <c r="A749" s="1"/>
      <c r="B749" s="1"/>
      <c r="C749" s="1"/>
      <c r="D749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</row>
    <row r="750" spans="1:167" x14ac:dyDescent="0.25">
      <c r="A750" s="1"/>
      <c r="B750" s="1"/>
      <c r="C750" s="1"/>
      <c r="D750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</row>
    <row r="751" spans="1:167" x14ac:dyDescent="0.25">
      <c r="A751" s="1"/>
      <c r="B751" s="1"/>
      <c r="C751" s="1"/>
      <c r="D75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</row>
    <row r="752" spans="1:167" x14ac:dyDescent="0.25">
      <c r="A752" s="1"/>
      <c r="B752" s="1"/>
      <c r="C752" s="1"/>
      <c r="D75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</row>
    <row r="753" spans="1:167" x14ac:dyDescent="0.25">
      <c r="A753" s="1"/>
      <c r="B753" s="1"/>
      <c r="C753" s="1"/>
      <c r="D75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</row>
    <row r="754" spans="1:167" x14ac:dyDescent="0.25">
      <c r="A754" s="1"/>
      <c r="B754" s="1"/>
      <c r="C754" s="1"/>
      <c r="D75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</row>
    <row r="755" spans="1:167" x14ac:dyDescent="0.25">
      <c r="A755" s="1"/>
      <c r="B755" s="1"/>
      <c r="C755" s="1"/>
      <c r="D75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</row>
    <row r="756" spans="1:167" x14ac:dyDescent="0.25">
      <c r="A756" s="1"/>
      <c r="B756" s="1"/>
      <c r="C756" s="1"/>
      <c r="D756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</row>
    <row r="757" spans="1:167" x14ac:dyDescent="0.25">
      <c r="A757" s="1"/>
      <c r="B757" s="1"/>
      <c r="C757" s="1"/>
      <c r="D75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</row>
    <row r="758" spans="1:167" x14ac:dyDescent="0.25">
      <c r="A758" s="1"/>
      <c r="B758" s="1"/>
      <c r="C758" s="1"/>
      <c r="D75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</row>
    <row r="759" spans="1:167" x14ac:dyDescent="0.25">
      <c r="A759" s="1"/>
      <c r="B759" s="1"/>
      <c r="C759" s="1"/>
      <c r="D759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</row>
    <row r="760" spans="1:167" x14ac:dyDescent="0.25">
      <c r="A760" s="1"/>
      <c r="B760" s="1"/>
      <c r="C760" s="1"/>
      <c r="D760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</row>
    <row r="761" spans="1:167" x14ac:dyDescent="0.25">
      <c r="A761" s="1"/>
      <c r="B761" s="1"/>
      <c r="C761" s="1"/>
      <c r="D76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</row>
    <row r="762" spans="1:167" x14ac:dyDescent="0.25">
      <c r="A762" s="1"/>
      <c r="B762" s="1"/>
      <c r="C762" s="1"/>
      <c r="D76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</row>
    <row r="763" spans="1:167" x14ac:dyDescent="0.25">
      <c r="A763" s="1"/>
      <c r="B763" s="1"/>
      <c r="C763" s="1"/>
      <c r="D76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</row>
    <row r="764" spans="1:167" x14ac:dyDescent="0.25">
      <c r="A764" s="1"/>
      <c r="B764" s="1"/>
      <c r="C764" s="1"/>
      <c r="D76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</row>
    <row r="765" spans="1:167" x14ac:dyDescent="0.25">
      <c r="A765" s="1"/>
      <c r="B765" s="1"/>
      <c r="C765" s="1"/>
      <c r="D76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</row>
    <row r="766" spans="1:167" x14ac:dyDescent="0.25">
      <c r="A766" s="1"/>
      <c r="B766" s="1"/>
      <c r="C766" s="1"/>
      <c r="D766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</row>
    <row r="767" spans="1:167" x14ac:dyDescent="0.25">
      <c r="A767" s="1"/>
      <c r="B767" s="1"/>
      <c r="C767" s="1"/>
      <c r="D76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</row>
    <row r="768" spans="1:167" x14ac:dyDescent="0.25">
      <c r="A768" s="1"/>
      <c r="B768" s="1"/>
      <c r="C768" s="1"/>
      <c r="D76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</row>
    <row r="769" spans="1:167" x14ac:dyDescent="0.25">
      <c r="A769" s="1"/>
      <c r="B769" s="1"/>
      <c r="C769" s="1"/>
      <c r="D769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</row>
    <row r="770" spans="1:167" x14ac:dyDescent="0.25">
      <c r="A770" s="1"/>
      <c r="B770" s="1"/>
      <c r="C770" s="1"/>
      <c r="D770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</row>
    <row r="771" spans="1:167" x14ac:dyDescent="0.25">
      <c r="A771" s="1"/>
      <c r="B771" s="1"/>
      <c r="C771" s="1"/>
      <c r="D77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</row>
    <row r="772" spans="1:167" x14ac:dyDescent="0.25">
      <c r="A772" s="1"/>
      <c r="B772" s="1"/>
      <c r="C772" s="1"/>
      <c r="D77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</row>
    <row r="773" spans="1:167" x14ac:dyDescent="0.25">
      <c r="A773" s="1"/>
      <c r="B773" s="1"/>
      <c r="C773" s="1"/>
      <c r="D77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</row>
    <row r="774" spans="1:167" x14ac:dyDescent="0.25">
      <c r="A774" s="1"/>
      <c r="B774" s="1"/>
      <c r="C774" s="1"/>
      <c r="D77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</row>
    <row r="775" spans="1:167" x14ac:dyDescent="0.25">
      <c r="A775" s="1"/>
      <c r="B775" s="1"/>
      <c r="C775" s="1"/>
      <c r="D77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</row>
    <row r="776" spans="1:167" x14ac:dyDescent="0.25">
      <c r="A776" s="1"/>
      <c r="B776" s="1"/>
      <c r="C776" s="1"/>
      <c r="D776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</row>
    <row r="777" spans="1:167" x14ac:dyDescent="0.25">
      <c r="A777" s="1"/>
      <c r="B777" s="1"/>
      <c r="C777" s="1"/>
      <c r="D77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</row>
    <row r="778" spans="1:167" x14ac:dyDescent="0.25">
      <c r="A778" s="1"/>
      <c r="B778" s="1"/>
      <c r="C778" s="1"/>
      <c r="D77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</row>
    <row r="779" spans="1:167" x14ac:dyDescent="0.25">
      <c r="A779" s="1"/>
      <c r="B779" s="1"/>
      <c r="C779" s="1"/>
      <c r="D779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</row>
    <row r="780" spans="1:167" x14ac:dyDescent="0.25">
      <c r="A780" s="1"/>
      <c r="B780" s="1"/>
      <c r="C780" s="1"/>
      <c r="D780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</row>
    <row r="781" spans="1:167" x14ac:dyDescent="0.25">
      <c r="A781" s="1"/>
      <c r="B781" s="1"/>
      <c r="C781" s="1"/>
      <c r="D78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</row>
    <row r="782" spans="1:167" x14ac:dyDescent="0.25">
      <c r="A782" s="1"/>
      <c r="B782" s="1"/>
      <c r="C782" s="1"/>
      <c r="D78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</row>
    <row r="783" spans="1:167" x14ac:dyDescent="0.25">
      <c r="A783" s="1"/>
      <c r="B783" s="1"/>
      <c r="C783" s="1"/>
      <c r="D78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</row>
    <row r="784" spans="1:167" x14ac:dyDescent="0.25">
      <c r="A784" s="1"/>
      <c r="B784" s="1"/>
      <c r="C784" s="1"/>
      <c r="D78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</row>
    <row r="785" spans="1:167" x14ac:dyDescent="0.25">
      <c r="A785" s="1"/>
      <c r="B785" s="1"/>
      <c r="C785" s="1"/>
      <c r="D78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</row>
    <row r="786" spans="1:167" x14ac:dyDescent="0.25">
      <c r="A786" s="1"/>
      <c r="B786" s="1"/>
      <c r="C786" s="1"/>
      <c r="D786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</row>
    <row r="787" spans="1:167" x14ac:dyDescent="0.25">
      <c r="A787" s="1"/>
      <c r="B787" s="1"/>
      <c r="C787" s="1"/>
      <c r="D78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</row>
    <row r="788" spans="1:167" x14ac:dyDescent="0.25">
      <c r="A788" s="1"/>
      <c r="B788" s="1"/>
      <c r="C788" s="1"/>
      <c r="D78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</row>
    <row r="789" spans="1:167" x14ac:dyDescent="0.25">
      <c r="A789" s="1"/>
      <c r="B789" s="1"/>
      <c r="C789" s="1"/>
      <c r="D789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</row>
    <row r="790" spans="1:167" x14ac:dyDescent="0.25">
      <c r="A790" s="1"/>
      <c r="B790" s="1"/>
      <c r="C790" s="1"/>
      <c r="D790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</row>
    <row r="791" spans="1:167" x14ac:dyDescent="0.25">
      <c r="A791" s="1"/>
      <c r="B791" s="1"/>
      <c r="C791" s="1"/>
      <c r="D79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</row>
    <row r="792" spans="1:167" x14ac:dyDescent="0.25">
      <c r="A792" s="1"/>
      <c r="B792" s="1"/>
      <c r="C792" s="1"/>
      <c r="D79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</row>
    <row r="793" spans="1:167" x14ac:dyDescent="0.25">
      <c r="A793" s="1"/>
      <c r="B793" s="1"/>
      <c r="C793" s="1"/>
      <c r="D79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</row>
    <row r="794" spans="1:167" x14ac:dyDescent="0.25">
      <c r="A794" s="1"/>
      <c r="B794" s="1"/>
      <c r="C794" s="1"/>
      <c r="D79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</row>
    <row r="795" spans="1:167" x14ac:dyDescent="0.25">
      <c r="A795" s="1"/>
      <c r="B795" s="1"/>
      <c r="C795" s="1"/>
      <c r="D79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</row>
    <row r="796" spans="1:167" x14ac:dyDescent="0.25">
      <c r="A796" s="1"/>
      <c r="B796" s="1"/>
      <c r="C796" s="1"/>
      <c r="D796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</row>
    <row r="797" spans="1:167" x14ac:dyDescent="0.25">
      <c r="A797" s="1"/>
      <c r="B797" s="1"/>
      <c r="C797" s="1"/>
      <c r="D79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</row>
    <row r="798" spans="1:167" x14ac:dyDescent="0.25">
      <c r="A798" s="1"/>
      <c r="B798" s="1"/>
      <c r="C798" s="1"/>
      <c r="D79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</row>
    <row r="799" spans="1:167" x14ac:dyDescent="0.25">
      <c r="A799" s="1"/>
      <c r="B799" s="1"/>
      <c r="C799" s="1"/>
      <c r="D799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</row>
    <row r="800" spans="1:167" x14ac:dyDescent="0.25">
      <c r="A800" s="1"/>
      <c r="B800" s="1"/>
      <c r="C800" s="1"/>
      <c r="D800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</row>
    <row r="801" spans="1:167" x14ac:dyDescent="0.25">
      <c r="A801" s="1"/>
      <c r="B801" s="1"/>
      <c r="C801" s="1"/>
      <c r="D80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</row>
    <row r="802" spans="1:167" x14ac:dyDescent="0.25">
      <c r="A802" s="1"/>
      <c r="B802" s="1"/>
      <c r="C802" s="1"/>
      <c r="D80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</row>
    <row r="803" spans="1:167" x14ac:dyDescent="0.25">
      <c r="A803" s="1"/>
      <c r="B803" s="1"/>
      <c r="C803" s="1"/>
      <c r="D80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</row>
    <row r="804" spans="1:167" x14ac:dyDescent="0.25">
      <c r="A804" s="1"/>
      <c r="B804" s="1"/>
      <c r="C804" s="1"/>
      <c r="D80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</row>
    <row r="805" spans="1:167" x14ac:dyDescent="0.25">
      <c r="A805" s="1"/>
      <c r="B805" s="1"/>
      <c r="C805" s="1"/>
      <c r="D80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</row>
    <row r="806" spans="1:167" x14ac:dyDescent="0.25">
      <c r="A806" s="1"/>
      <c r="B806" s="1"/>
      <c r="C806" s="1"/>
      <c r="D806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</row>
    <row r="807" spans="1:167" x14ac:dyDescent="0.25">
      <c r="A807" s="1"/>
      <c r="B807" s="1"/>
      <c r="C807" s="1"/>
      <c r="D80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</row>
    <row r="808" spans="1:167" x14ac:dyDescent="0.25">
      <c r="A808" s="1"/>
      <c r="B808" s="1"/>
      <c r="C808" s="1"/>
      <c r="D80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</row>
    <row r="809" spans="1:167" x14ac:dyDescent="0.25">
      <c r="A809" s="1"/>
      <c r="B809" s="1"/>
      <c r="C809" s="1"/>
      <c r="D809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</row>
    <row r="810" spans="1:167" x14ac:dyDescent="0.25">
      <c r="A810" s="1"/>
      <c r="B810" s="1"/>
      <c r="C810" s="1"/>
      <c r="D810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</row>
    <row r="811" spans="1:167" x14ac:dyDescent="0.25">
      <c r="A811" s="1"/>
      <c r="B811" s="1"/>
      <c r="C811" s="1"/>
      <c r="D81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</row>
    <row r="812" spans="1:167" x14ac:dyDescent="0.25">
      <c r="A812" s="1"/>
      <c r="B812" s="1"/>
      <c r="C812" s="1"/>
      <c r="D81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</row>
    <row r="813" spans="1:167" x14ac:dyDescent="0.25">
      <c r="A813" s="1"/>
      <c r="B813" s="1"/>
      <c r="C813" s="1"/>
      <c r="D81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</row>
    <row r="814" spans="1:167" x14ac:dyDescent="0.25">
      <c r="A814" s="1"/>
      <c r="B814" s="1"/>
      <c r="C814" s="1"/>
      <c r="D81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</row>
    <row r="815" spans="1:167" x14ac:dyDescent="0.25">
      <c r="A815" s="1"/>
      <c r="B815" s="1"/>
      <c r="C815" s="1"/>
      <c r="D81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</row>
    <row r="816" spans="1:167" x14ac:dyDescent="0.25">
      <c r="A816" s="1"/>
      <c r="B816" s="1"/>
      <c r="C816" s="1"/>
      <c r="D816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</row>
    <row r="817" spans="1:167" x14ac:dyDescent="0.25">
      <c r="A817" s="1"/>
      <c r="B817" s="1"/>
      <c r="C817" s="1"/>
      <c r="D817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</row>
    <row r="818" spans="1:167" x14ac:dyDescent="0.25">
      <c r="A818" s="1"/>
      <c r="B818" s="1"/>
      <c r="C818" s="1"/>
      <c r="D81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</row>
    <row r="819" spans="1:167" x14ac:dyDescent="0.25">
      <c r="A819" s="1"/>
      <c r="B819" s="1"/>
      <c r="C819" s="1"/>
      <c r="D819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</row>
    <row r="820" spans="1:167" x14ac:dyDescent="0.25">
      <c r="A820" s="1"/>
      <c r="B820" s="1"/>
      <c r="C820" s="1"/>
      <c r="D820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</row>
    <row r="821" spans="1:167" x14ac:dyDescent="0.25">
      <c r="A821" s="1"/>
      <c r="B821" s="1"/>
      <c r="C821" s="1"/>
      <c r="D82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</row>
    <row r="822" spans="1:167" x14ac:dyDescent="0.25">
      <c r="A822" s="1"/>
      <c r="B822" s="1"/>
      <c r="C822" s="1"/>
      <c r="D82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</row>
    <row r="823" spans="1:167" x14ac:dyDescent="0.25">
      <c r="A823" s="1"/>
      <c r="B823" s="1"/>
      <c r="C823" s="1"/>
      <c r="D82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</row>
    <row r="824" spans="1:167" x14ac:dyDescent="0.25">
      <c r="A824" s="1"/>
      <c r="B824" s="1"/>
      <c r="C824" s="1"/>
      <c r="D82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</row>
    <row r="825" spans="1:167" x14ac:dyDescent="0.25">
      <c r="A825" s="1"/>
      <c r="B825" s="1"/>
      <c r="C825" s="1"/>
      <c r="D82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</row>
    <row r="826" spans="1:167" x14ac:dyDescent="0.25">
      <c r="A826" s="1"/>
      <c r="B826" s="1"/>
      <c r="C826" s="1"/>
      <c r="D826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</row>
    <row r="827" spans="1:167" x14ac:dyDescent="0.25">
      <c r="A827" s="1"/>
      <c r="B827" s="1"/>
      <c r="C827" s="1"/>
      <c r="D827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</row>
    <row r="828" spans="1:167" x14ac:dyDescent="0.25">
      <c r="A828" s="1"/>
      <c r="B828" s="1"/>
      <c r="C828" s="1"/>
      <c r="D82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</row>
    <row r="829" spans="1:167" x14ac:dyDescent="0.25">
      <c r="A829" s="1"/>
      <c r="B829" s="1"/>
      <c r="C829" s="1"/>
      <c r="D829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</row>
    <row r="830" spans="1:167" x14ac:dyDescent="0.25">
      <c r="A830" s="1"/>
      <c r="B830" s="1"/>
      <c r="C830" s="1"/>
      <c r="D830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</row>
    <row r="831" spans="1:167" x14ac:dyDescent="0.25">
      <c r="A831" s="1"/>
      <c r="B831" s="1"/>
      <c r="C831" s="1"/>
      <c r="D83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</row>
    <row r="832" spans="1:167" x14ac:dyDescent="0.25">
      <c r="A832" s="1"/>
      <c r="B832" s="1"/>
      <c r="C832" s="1"/>
      <c r="D83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</row>
    <row r="833" spans="1:167" x14ac:dyDescent="0.25">
      <c r="A833" s="1"/>
      <c r="B833" s="1"/>
      <c r="C833" s="1"/>
      <c r="D83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</row>
    <row r="834" spans="1:167" x14ac:dyDescent="0.25">
      <c r="A834" s="1"/>
      <c r="B834" s="1"/>
      <c r="C834" s="1"/>
      <c r="D83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</row>
    <row r="835" spans="1:167" x14ac:dyDescent="0.25">
      <c r="A835" s="1"/>
      <c r="B835" s="1"/>
      <c r="C835" s="1"/>
      <c r="D83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</row>
    <row r="836" spans="1:167" x14ac:dyDescent="0.25">
      <c r="A836" s="1"/>
      <c r="B836" s="1"/>
      <c r="C836" s="1"/>
      <c r="D836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</row>
    <row r="837" spans="1:167" x14ac:dyDescent="0.25">
      <c r="A837" s="1"/>
      <c r="B837" s="1"/>
      <c r="C837" s="1"/>
      <c r="D837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</row>
    <row r="838" spans="1:167" x14ac:dyDescent="0.25">
      <c r="A838" s="1"/>
      <c r="B838" s="1"/>
      <c r="C838" s="1"/>
      <c r="D83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</row>
    <row r="839" spans="1:167" x14ac:dyDescent="0.25">
      <c r="A839" s="1"/>
      <c r="B839" s="1"/>
      <c r="C839" s="1"/>
      <c r="D839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</row>
    <row r="840" spans="1:167" x14ac:dyDescent="0.25">
      <c r="A840" s="1"/>
      <c r="B840" s="1"/>
      <c r="C840" s="1"/>
      <c r="D840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</row>
    <row r="841" spans="1:167" x14ac:dyDescent="0.25">
      <c r="A841" s="1"/>
      <c r="B841" s="1"/>
      <c r="C841" s="1"/>
      <c r="D84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</row>
    <row r="842" spans="1:167" x14ac:dyDescent="0.25">
      <c r="A842" s="1"/>
      <c r="B842" s="1"/>
      <c r="C842" s="1"/>
      <c r="D84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</row>
    <row r="843" spans="1:167" x14ac:dyDescent="0.25">
      <c r="A843" s="1"/>
      <c r="B843" s="1"/>
      <c r="C843" s="1"/>
      <c r="D84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</row>
    <row r="844" spans="1:167" x14ac:dyDescent="0.25">
      <c r="A844" s="1"/>
      <c r="B844" s="1"/>
      <c r="C844" s="1"/>
      <c r="D84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</row>
    <row r="845" spans="1:167" x14ac:dyDescent="0.25">
      <c r="A845" s="1"/>
      <c r="B845" s="1"/>
      <c r="C845" s="1"/>
      <c r="D84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</row>
    <row r="846" spans="1:167" x14ac:dyDescent="0.25">
      <c r="A846" s="1"/>
      <c r="B846" s="1"/>
      <c r="C846" s="1"/>
      <c r="D846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</row>
    <row r="847" spans="1:167" x14ac:dyDescent="0.25">
      <c r="A847" s="1"/>
      <c r="B847" s="1"/>
      <c r="C847" s="1"/>
      <c r="D847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</row>
    <row r="848" spans="1:167" x14ac:dyDescent="0.25">
      <c r="A848" s="1"/>
      <c r="B848" s="1"/>
      <c r="C848" s="1"/>
      <c r="D84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</row>
    <row r="849" spans="1:167" x14ac:dyDescent="0.25">
      <c r="A849" s="1"/>
      <c r="B849" s="1"/>
      <c r="C849" s="1"/>
      <c r="D849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</row>
    <row r="850" spans="1:167" x14ac:dyDescent="0.25">
      <c r="A850" s="1"/>
      <c r="B850" s="1"/>
      <c r="C850" s="1"/>
      <c r="D850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</row>
    <row r="851" spans="1:167" x14ac:dyDescent="0.25">
      <c r="A851" s="1"/>
      <c r="B851" s="1"/>
      <c r="C851" s="1"/>
      <c r="D85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</row>
    <row r="852" spans="1:167" x14ac:dyDescent="0.25">
      <c r="A852" s="1"/>
      <c r="B852" s="1"/>
      <c r="C852" s="1"/>
      <c r="D85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</row>
    <row r="853" spans="1:167" x14ac:dyDescent="0.25">
      <c r="A853" s="1"/>
      <c r="B853" s="1"/>
      <c r="C853" s="1"/>
      <c r="D85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</row>
    <row r="854" spans="1:167" x14ac:dyDescent="0.25">
      <c r="A854" s="1"/>
      <c r="B854" s="1"/>
      <c r="C854" s="1"/>
      <c r="D85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</row>
    <row r="855" spans="1:167" x14ac:dyDescent="0.25">
      <c r="A855" s="1"/>
      <c r="B855" s="1"/>
      <c r="C855" s="1"/>
      <c r="D85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</row>
    <row r="856" spans="1:167" x14ac:dyDescent="0.25">
      <c r="A856" s="1"/>
      <c r="B856" s="1"/>
      <c r="C856" s="1"/>
      <c r="D856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</row>
    <row r="857" spans="1:167" x14ac:dyDescent="0.25">
      <c r="A857" s="1"/>
      <c r="B857" s="1"/>
      <c r="C857" s="1"/>
      <c r="D857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</row>
    <row r="858" spans="1:167" x14ac:dyDescent="0.25">
      <c r="A858" s="1"/>
      <c r="B858" s="1"/>
      <c r="C858" s="1"/>
      <c r="D85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</row>
    <row r="859" spans="1:167" x14ac:dyDescent="0.25">
      <c r="A859" s="1"/>
      <c r="B859" s="1"/>
      <c r="C859" s="1"/>
      <c r="D859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</row>
    <row r="860" spans="1:167" x14ac:dyDescent="0.25">
      <c r="A860" s="1"/>
      <c r="B860" s="1"/>
      <c r="C860" s="1"/>
      <c r="D860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</row>
    <row r="861" spans="1:167" x14ac:dyDescent="0.25">
      <c r="A861" s="1"/>
      <c r="B861" s="1"/>
      <c r="C861" s="1"/>
      <c r="D86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</row>
    <row r="862" spans="1:167" x14ac:dyDescent="0.25">
      <c r="A862" s="1"/>
      <c r="B862" s="1"/>
      <c r="C862" s="1"/>
      <c r="D86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</row>
    <row r="863" spans="1:167" x14ac:dyDescent="0.25">
      <c r="A863" s="1"/>
      <c r="B863" s="1"/>
      <c r="C863" s="1"/>
      <c r="D86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</row>
    <row r="864" spans="1:167" x14ac:dyDescent="0.25">
      <c r="A864" s="1"/>
      <c r="B864" s="1"/>
      <c r="C864" s="1"/>
      <c r="D86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</row>
    <row r="865" spans="1:167" x14ac:dyDescent="0.25">
      <c r="A865" s="1"/>
      <c r="B865" s="1"/>
      <c r="C865" s="1"/>
      <c r="D86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</row>
    <row r="866" spans="1:167" x14ac:dyDescent="0.25">
      <c r="A866" s="1"/>
      <c r="B866" s="1"/>
      <c r="C866" s="1"/>
      <c r="D866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</row>
    <row r="867" spans="1:167" x14ac:dyDescent="0.25">
      <c r="A867" s="1"/>
      <c r="B867" s="1"/>
      <c r="C867" s="1"/>
      <c r="D867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</row>
    <row r="868" spans="1:167" x14ac:dyDescent="0.25">
      <c r="A868" s="1"/>
      <c r="B868" s="1"/>
      <c r="C868" s="1"/>
      <c r="D86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</row>
    <row r="869" spans="1:167" x14ac:dyDescent="0.25">
      <c r="A869" s="1"/>
      <c r="B869" s="1"/>
      <c r="C869" s="1"/>
      <c r="D869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</row>
    <row r="870" spans="1:167" x14ac:dyDescent="0.25">
      <c r="A870" s="1"/>
      <c r="B870" s="1"/>
      <c r="C870" s="1"/>
      <c r="D870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</row>
    <row r="871" spans="1:167" x14ac:dyDescent="0.25">
      <c r="A871" s="1"/>
      <c r="B871" s="1"/>
      <c r="C871" s="1"/>
      <c r="D87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</row>
    <row r="872" spans="1:167" x14ac:dyDescent="0.25">
      <c r="A872" s="1"/>
      <c r="B872" s="1"/>
      <c r="C872" s="1"/>
      <c r="D87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</row>
    <row r="873" spans="1:167" x14ac:dyDescent="0.25">
      <c r="A873" s="1"/>
      <c r="B873" s="1"/>
      <c r="C873" s="1"/>
      <c r="D87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</row>
    <row r="874" spans="1:167" x14ac:dyDescent="0.25">
      <c r="A874" s="1"/>
      <c r="B874" s="1"/>
      <c r="C874" s="1"/>
      <c r="D87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</row>
    <row r="875" spans="1:167" x14ac:dyDescent="0.25">
      <c r="A875" s="1"/>
      <c r="B875" s="1"/>
      <c r="C875" s="1"/>
      <c r="D87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</row>
    <row r="876" spans="1:167" x14ac:dyDescent="0.25">
      <c r="A876" s="1"/>
      <c r="B876" s="1"/>
      <c r="C876" s="1"/>
      <c r="D876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</row>
    <row r="877" spans="1:167" x14ac:dyDescent="0.25">
      <c r="A877" s="1"/>
      <c r="B877" s="1"/>
      <c r="C877" s="1"/>
      <c r="D877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</row>
    <row r="878" spans="1:167" x14ac:dyDescent="0.25">
      <c r="A878" s="1"/>
      <c r="B878" s="1"/>
      <c r="C878" s="1"/>
      <c r="D87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</row>
    <row r="879" spans="1:167" x14ac:dyDescent="0.25">
      <c r="A879" s="1"/>
      <c r="B879" s="1"/>
      <c r="C879" s="1"/>
      <c r="D879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</row>
    <row r="880" spans="1:167" x14ac:dyDescent="0.25">
      <c r="A880" s="1"/>
      <c r="B880" s="1"/>
      <c r="C880" s="1"/>
      <c r="D880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</row>
    <row r="881" spans="1:167" x14ac:dyDescent="0.25">
      <c r="A881" s="1"/>
      <c r="B881" s="1"/>
      <c r="C881" s="1"/>
      <c r="D88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</row>
    <row r="882" spans="1:167" x14ac:dyDescent="0.25">
      <c r="A882" s="1"/>
      <c r="B882" s="1"/>
      <c r="C882" s="1"/>
      <c r="D88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</row>
    <row r="883" spans="1:167" x14ac:dyDescent="0.25">
      <c r="A883" s="1"/>
      <c r="B883" s="1"/>
      <c r="C883" s="1"/>
      <c r="D88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</row>
    <row r="884" spans="1:167" x14ac:dyDescent="0.25">
      <c r="A884" s="1"/>
      <c r="B884" s="1"/>
      <c r="C884" s="1"/>
      <c r="D88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</row>
    <row r="885" spans="1:167" x14ac:dyDescent="0.25">
      <c r="A885" s="1"/>
      <c r="B885" s="1"/>
      <c r="C885" s="1"/>
      <c r="D88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</row>
    <row r="886" spans="1:167" x14ac:dyDescent="0.25">
      <c r="A886" s="1"/>
      <c r="B886" s="1"/>
      <c r="C886" s="1"/>
      <c r="D886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</row>
    <row r="887" spans="1:167" x14ac:dyDescent="0.25">
      <c r="A887" s="1"/>
      <c r="B887" s="1"/>
      <c r="C887" s="1"/>
      <c r="D887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</row>
    <row r="888" spans="1:167" x14ac:dyDescent="0.25">
      <c r="A888" s="1"/>
      <c r="B888" s="1"/>
      <c r="C888" s="1"/>
      <c r="D88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</row>
    <row r="889" spans="1:167" x14ac:dyDescent="0.25">
      <c r="A889" s="1"/>
      <c r="B889" s="1"/>
      <c r="C889" s="1"/>
      <c r="D889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</row>
    <row r="890" spans="1:167" x14ac:dyDescent="0.25">
      <c r="A890" s="1"/>
      <c r="B890" s="1"/>
      <c r="C890" s="1"/>
      <c r="D890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</row>
    <row r="891" spans="1:167" x14ac:dyDescent="0.25">
      <c r="A891" s="1"/>
      <c r="B891" s="1"/>
      <c r="C891" s="1"/>
      <c r="D89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</row>
    <row r="892" spans="1:167" x14ac:dyDescent="0.25">
      <c r="A892" s="1"/>
      <c r="B892" s="1"/>
      <c r="C892" s="1"/>
      <c r="D89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</row>
    <row r="893" spans="1:167" x14ac:dyDescent="0.25">
      <c r="A893" s="1"/>
      <c r="B893" s="1"/>
      <c r="C893" s="1"/>
      <c r="D89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</row>
    <row r="894" spans="1:167" x14ac:dyDescent="0.25">
      <c r="A894" s="1"/>
      <c r="B894" s="1"/>
      <c r="C894" s="1"/>
      <c r="D89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</row>
    <row r="895" spans="1:167" x14ac:dyDescent="0.25">
      <c r="A895" s="1"/>
      <c r="B895" s="1"/>
      <c r="C895" s="1"/>
      <c r="D89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</row>
    <row r="896" spans="1:167" x14ac:dyDescent="0.25">
      <c r="A896" s="1"/>
      <c r="B896" s="1"/>
      <c r="C896" s="1"/>
      <c r="D896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</row>
    <row r="897" spans="1:167" x14ac:dyDescent="0.25">
      <c r="A897" s="1"/>
      <c r="B897" s="1"/>
      <c r="C897" s="1"/>
      <c r="D897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</row>
    <row r="898" spans="1:167" x14ac:dyDescent="0.25">
      <c r="A898" s="1"/>
      <c r="B898" s="1"/>
      <c r="C898" s="1"/>
      <c r="D89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</row>
    <row r="899" spans="1:167" x14ac:dyDescent="0.25">
      <c r="A899" s="1"/>
      <c r="B899" s="1"/>
      <c r="C899" s="1"/>
      <c r="D899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</row>
    <row r="900" spans="1:167" x14ac:dyDescent="0.25">
      <c r="A900" s="1"/>
      <c r="B900" s="1"/>
      <c r="C900" s="1"/>
      <c r="D900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</row>
    <row r="901" spans="1:167" x14ac:dyDescent="0.25">
      <c r="A901" s="1"/>
      <c r="B901" s="1"/>
      <c r="C901" s="1"/>
      <c r="D90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</row>
    <row r="902" spans="1:167" x14ac:dyDescent="0.25">
      <c r="A902" s="1"/>
      <c r="B902" s="1"/>
      <c r="C902" s="1"/>
      <c r="D90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</row>
    <row r="903" spans="1:167" x14ac:dyDescent="0.25">
      <c r="A903" s="1"/>
      <c r="B903" s="1"/>
      <c r="C903" s="1"/>
      <c r="D90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</row>
    <row r="904" spans="1:167" x14ac:dyDescent="0.25">
      <c r="A904" s="1"/>
      <c r="B904" s="1"/>
      <c r="C904" s="1"/>
      <c r="D90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</row>
    <row r="905" spans="1:167" x14ac:dyDescent="0.25">
      <c r="A905" s="1"/>
      <c r="B905" s="1"/>
      <c r="C905" s="1"/>
      <c r="D90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</row>
    <row r="906" spans="1:167" x14ac:dyDescent="0.25">
      <c r="A906" s="1"/>
      <c r="B906" s="1"/>
      <c r="C906" s="1"/>
      <c r="D906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</row>
    <row r="907" spans="1:167" x14ac:dyDescent="0.25">
      <c r="A907" s="1"/>
      <c r="B907" s="1"/>
      <c r="C907" s="1"/>
      <c r="D907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</row>
    <row r="908" spans="1:167" x14ac:dyDescent="0.25">
      <c r="A908" s="1"/>
      <c r="B908" s="1"/>
      <c r="C908" s="1"/>
      <c r="D90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</row>
    <row r="909" spans="1:167" x14ac:dyDescent="0.25">
      <c r="A909" s="1"/>
      <c r="B909" s="1"/>
      <c r="C909" s="1"/>
      <c r="D909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</row>
    <row r="910" spans="1:167" x14ac:dyDescent="0.25">
      <c r="A910" s="1"/>
      <c r="B910" s="1"/>
      <c r="C910" s="1"/>
      <c r="D910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</row>
    <row r="911" spans="1:167" x14ac:dyDescent="0.25">
      <c r="A911" s="1"/>
      <c r="B911" s="1"/>
      <c r="C911" s="1"/>
      <c r="D91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</row>
    <row r="912" spans="1:167" x14ac:dyDescent="0.25">
      <c r="A912" s="1"/>
      <c r="B912" s="1"/>
      <c r="C912" s="1"/>
      <c r="D91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</row>
    <row r="913" spans="1:167" x14ac:dyDescent="0.25">
      <c r="A913" s="1"/>
      <c r="B913" s="1"/>
      <c r="C913" s="1"/>
      <c r="D91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</row>
    <row r="914" spans="1:167" x14ac:dyDescent="0.25">
      <c r="A914" s="1"/>
      <c r="B914" s="1"/>
      <c r="C914" s="1"/>
      <c r="D91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</row>
    <row r="915" spans="1:167" x14ac:dyDescent="0.25">
      <c r="A915" s="1"/>
      <c r="B915" s="1"/>
      <c r="C915" s="1"/>
      <c r="D91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</row>
    <row r="916" spans="1:167" x14ac:dyDescent="0.25">
      <c r="A916" s="1"/>
      <c r="B916" s="1"/>
      <c r="C916" s="1"/>
      <c r="D916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</row>
    <row r="917" spans="1:167" x14ac:dyDescent="0.25">
      <c r="A917" s="1"/>
      <c r="B917" s="1"/>
      <c r="C917" s="1"/>
      <c r="D917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</row>
    <row r="918" spans="1:167" x14ac:dyDescent="0.25">
      <c r="A918" s="1"/>
      <c r="B918" s="1"/>
      <c r="C918" s="1"/>
      <c r="D91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</row>
    <row r="919" spans="1:167" x14ac:dyDescent="0.25">
      <c r="A919" s="1"/>
      <c r="B919" s="1"/>
      <c r="C919" s="1"/>
      <c r="D919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</row>
    <row r="920" spans="1:167" x14ac:dyDescent="0.25">
      <c r="A920" s="1"/>
      <c r="B920" s="1"/>
      <c r="C920" s="1"/>
      <c r="D920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</row>
    <row r="921" spans="1:167" x14ac:dyDescent="0.25">
      <c r="A921" s="1"/>
      <c r="B921" s="1"/>
      <c r="C921" s="1"/>
      <c r="D92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</row>
    <row r="922" spans="1:167" x14ac:dyDescent="0.25">
      <c r="A922" s="1"/>
      <c r="B922" s="1"/>
      <c r="C922" s="1"/>
      <c r="D92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</row>
    <row r="923" spans="1:167" x14ac:dyDescent="0.25">
      <c r="A923" s="1"/>
      <c r="B923" s="1"/>
      <c r="C923" s="1"/>
      <c r="D92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</row>
    <row r="924" spans="1:167" x14ac:dyDescent="0.25"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</row>
    <row r="925" spans="1:167" x14ac:dyDescent="0.25"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</row>
    <row r="926" spans="1:167" x14ac:dyDescent="0.25"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</row>
    <row r="927" spans="1:167" x14ac:dyDescent="0.25"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</row>
    <row r="928" spans="1:167" x14ac:dyDescent="0.25"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</row>
    <row r="929" spans="18:167" x14ac:dyDescent="0.25"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</row>
    <row r="930" spans="18:167" x14ac:dyDescent="0.25"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</row>
    <row r="931" spans="18:167" x14ac:dyDescent="0.25"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</row>
    <row r="932" spans="18:167" x14ac:dyDescent="0.25"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</row>
    <row r="933" spans="18:167" x14ac:dyDescent="0.25"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</row>
    <row r="934" spans="18:167" x14ac:dyDescent="0.25"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</row>
    <row r="935" spans="18:167" x14ac:dyDescent="0.25"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</row>
  </sheetData>
  <mergeCells count="1">
    <mergeCell ref="A1:K1"/>
  </mergeCells>
  <pageMargins left="0.7" right="0.7" top="0.75" bottom="0.75" header="0.3" footer="0.3"/>
  <pageSetup paperSize="9" orientation="portrait" r:id="rId3"/>
  <ignoredErrors>
    <ignoredError sqref="P213 L179 L181:L221 L222:L267" calculatedColumn="1"/>
  </ignoredErrors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Borçlanma ve Diğer Araç İhracı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spk</dc:creator>
  <cp:lastModifiedBy>Windows User</cp:lastModifiedBy>
  <dcterms:created xsi:type="dcterms:W3CDTF">2018-10-15T07:31:34Z</dcterms:created>
  <dcterms:modified xsi:type="dcterms:W3CDTF">2020-04-06T12:21:01Z</dcterms:modified>
</cp:coreProperties>
</file>