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K:\4Q\"/>
    </mc:Choice>
  </mc:AlternateContent>
  <bookViews>
    <workbookView xWindow="0" yWindow="0" windowWidth="15345" windowHeight="4560"/>
  </bookViews>
  <sheets>
    <sheet name="Borçlanma ve Diğer Araç İhracı" sheetId="1" r:id="rId1"/>
  </sheets>
  <calcPr calcId="152511"/>
  <pivotCaches>
    <pivotCache cacheId="1" r:id="rId2"/>
    <pivotCache cacheId="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L3" i="1"/>
  <c r="J4" i="1"/>
  <c r="L4" i="1"/>
  <c r="J5" i="1"/>
  <c r="L5" i="1"/>
  <c r="J7" i="1"/>
  <c r="L7" i="1"/>
  <c r="J8" i="1"/>
  <c r="L8" i="1"/>
  <c r="J9" i="1"/>
  <c r="L9" i="1"/>
  <c r="J10" i="1"/>
  <c r="L10" i="1"/>
  <c r="J12" i="1"/>
  <c r="L12" i="1"/>
  <c r="J13" i="1"/>
  <c r="L13" i="1"/>
  <c r="J14" i="1"/>
  <c r="L14" i="1"/>
  <c r="J15" i="1"/>
  <c r="L15" i="1"/>
  <c r="J18" i="1"/>
  <c r="L18" i="1"/>
  <c r="J19" i="1"/>
  <c r="L19" i="1"/>
  <c r="J20" i="1"/>
  <c r="L20" i="1"/>
  <c r="J21" i="1"/>
  <c r="L21" i="1"/>
  <c r="J22" i="1"/>
  <c r="L22" i="1"/>
  <c r="J23" i="1"/>
  <c r="L23" i="1"/>
  <c r="J24" i="1"/>
  <c r="L24" i="1"/>
  <c r="J25" i="1"/>
  <c r="L25" i="1"/>
  <c r="J26" i="1"/>
  <c r="L26" i="1"/>
  <c r="J27" i="1"/>
  <c r="L27" i="1"/>
  <c r="J28" i="1"/>
  <c r="L28" i="1"/>
  <c r="J29" i="1"/>
  <c r="L29" i="1"/>
  <c r="J30" i="1"/>
  <c r="L30" i="1"/>
  <c r="J31" i="1"/>
  <c r="L31" i="1"/>
  <c r="J32" i="1"/>
  <c r="L32" i="1"/>
  <c r="J33" i="1"/>
  <c r="L33" i="1"/>
  <c r="J34" i="1"/>
  <c r="L34" i="1"/>
  <c r="J35" i="1"/>
  <c r="L35" i="1"/>
  <c r="J36" i="1"/>
  <c r="L36" i="1"/>
  <c r="J37" i="1"/>
  <c r="L37" i="1"/>
  <c r="J38" i="1"/>
  <c r="L38" i="1"/>
  <c r="J39" i="1"/>
  <c r="L39" i="1"/>
  <c r="J40" i="1"/>
  <c r="L40" i="1"/>
  <c r="J42" i="1"/>
  <c r="L42" i="1"/>
  <c r="J43" i="1"/>
  <c r="L43" i="1"/>
  <c r="J44" i="1"/>
  <c r="L44" i="1"/>
  <c r="J45" i="1"/>
  <c r="L45" i="1"/>
  <c r="J46" i="1"/>
  <c r="L46" i="1"/>
  <c r="J47" i="1"/>
  <c r="L47" i="1"/>
  <c r="J48" i="1"/>
  <c r="L48" i="1"/>
  <c r="J49" i="1"/>
  <c r="L49" i="1"/>
  <c r="J51" i="1"/>
  <c r="L51" i="1"/>
  <c r="J54" i="1"/>
  <c r="L54" i="1"/>
  <c r="J55" i="1"/>
  <c r="L55" i="1"/>
  <c r="J56" i="1"/>
  <c r="L56" i="1"/>
  <c r="J57" i="1"/>
  <c r="L57" i="1"/>
  <c r="J59" i="1"/>
  <c r="L59" i="1"/>
  <c r="J60" i="1"/>
  <c r="L60" i="1"/>
  <c r="J61" i="1"/>
  <c r="L61" i="1"/>
  <c r="J63" i="1"/>
  <c r="L63" i="1"/>
  <c r="J64" i="1"/>
  <c r="L64" i="1"/>
  <c r="J65" i="1"/>
  <c r="L65" i="1"/>
  <c r="J67" i="1"/>
  <c r="L67" i="1"/>
  <c r="J68" i="1"/>
  <c r="L68" i="1"/>
  <c r="J69" i="1"/>
  <c r="L69" i="1"/>
  <c r="J70" i="1"/>
  <c r="L70" i="1"/>
  <c r="J71" i="1"/>
  <c r="L71" i="1"/>
  <c r="J72" i="1"/>
  <c r="L72" i="1"/>
  <c r="J73" i="1"/>
  <c r="L73" i="1"/>
  <c r="J74" i="1"/>
  <c r="L74" i="1"/>
  <c r="J76" i="1"/>
  <c r="L76" i="1"/>
  <c r="J77" i="1"/>
  <c r="L77" i="1"/>
  <c r="J80" i="1"/>
  <c r="L80" i="1"/>
  <c r="J81" i="1"/>
  <c r="L81" i="1"/>
  <c r="J82" i="1"/>
  <c r="L82" i="1"/>
  <c r="J83" i="1"/>
  <c r="L83" i="1"/>
  <c r="J84" i="1"/>
  <c r="L84" i="1"/>
  <c r="J85" i="1"/>
  <c r="L85" i="1"/>
  <c r="J87" i="1"/>
  <c r="L87" i="1"/>
  <c r="J88" i="1"/>
  <c r="L88" i="1"/>
  <c r="J89" i="1"/>
  <c r="L89" i="1"/>
  <c r="J90" i="1"/>
  <c r="L90" i="1"/>
  <c r="J91" i="1"/>
  <c r="L91" i="1"/>
  <c r="J92" i="1"/>
  <c r="L92" i="1"/>
  <c r="J93" i="1"/>
  <c r="L93" i="1"/>
  <c r="J94" i="1"/>
  <c r="L94" i="1"/>
  <c r="J96" i="1"/>
  <c r="L96" i="1"/>
  <c r="J97" i="1"/>
  <c r="L97" i="1"/>
  <c r="J98" i="1"/>
  <c r="L98" i="1"/>
  <c r="J99" i="1"/>
  <c r="L99" i="1"/>
  <c r="J101" i="1"/>
  <c r="L101" i="1"/>
  <c r="J102" i="1"/>
  <c r="L102" i="1"/>
  <c r="J103" i="1"/>
  <c r="L103" i="1"/>
  <c r="J104" i="1"/>
  <c r="L104" i="1"/>
  <c r="J105" i="1"/>
  <c r="L105" i="1"/>
  <c r="J106" i="1"/>
  <c r="L106" i="1"/>
  <c r="J107" i="1"/>
  <c r="L107" i="1"/>
  <c r="J108" i="1"/>
  <c r="L108" i="1"/>
  <c r="J109" i="1"/>
  <c r="L109" i="1"/>
  <c r="L110" i="1"/>
  <c r="J111" i="1"/>
  <c r="L111" i="1"/>
  <c r="J112" i="1"/>
  <c r="L112" i="1"/>
  <c r="J113" i="1"/>
  <c r="L113" i="1"/>
  <c r="J114" i="1"/>
  <c r="L114" i="1"/>
  <c r="J115" i="1"/>
  <c r="L115" i="1"/>
  <c r="J116" i="1"/>
  <c r="L116" i="1"/>
  <c r="J117" i="1"/>
  <c r="L117" i="1"/>
  <c r="J119" i="1"/>
  <c r="L119" i="1"/>
  <c r="J120" i="1"/>
  <c r="L120" i="1"/>
  <c r="J121" i="1"/>
  <c r="L121" i="1"/>
  <c r="J122" i="1"/>
  <c r="L122" i="1"/>
  <c r="J123" i="1"/>
  <c r="L123" i="1"/>
  <c r="J124" i="1"/>
  <c r="L124" i="1"/>
  <c r="J125" i="1"/>
  <c r="L125" i="1"/>
  <c r="J127" i="1"/>
  <c r="L127" i="1"/>
  <c r="J128" i="1"/>
  <c r="L128" i="1"/>
  <c r="J129" i="1"/>
  <c r="L129" i="1"/>
  <c r="J130" i="1"/>
  <c r="L130" i="1"/>
  <c r="J131" i="1"/>
  <c r="L131" i="1"/>
  <c r="J132" i="1"/>
  <c r="L132" i="1"/>
  <c r="J133" i="1"/>
  <c r="L133" i="1"/>
  <c r="J134" i="1"/>
  <c r="L134" i="1"/>
  <c r="J135" i="1"/>
  <c r="L135" i="1"/>
  <c r="J136" i="1"/>
  <c r="L136" i="1"/>
  <c r="J137" i="1"/>
  <c r="L137" i="1"/>
  <c r="J138" i="1"/>
  <c r="L138" i="1"/>
  <c r="J139" i="1"/>
  <c r="L139" i="1"/>
  <c r="J140" i="1"/>
  <c r="L140" i="1"/>
  <c r="J141" i="1"/>
  <c r="L141" i="1"/>
  <c r="J142" i="1"/>
  <c r="L142" i="1"/>
  <c r="J143" i="1"/>
  <c r="L143" i="1"/>
  <c r="J144" i="1"/>
  <c r="L144" i="1"/>
  <c r="J145" i="1"/>
  <c r="L145" i="1"/>
  <c r="J146" i="1"/>
  <c r="L146" i="1"/>
  <c r="J147" i="1"/>
  <c r="L147" i="1"/>
  <c r="J148" i="1"/>
  <c r="L148" i="1"/>
  <c r="J149" i="1"/>
  <c r="L149" i="1"/>
  <c r="J150" i="1"/>
  <c r="L150" i="1"/>
  <c r="J151" i="1"/>
  <c r="L151" i="1"/>
  <c r="J152" i="1"/>
  <c r="L152" i="1"/>
  <c r="J153" i="1"/>
  <c r="L153" i="1"/>
  <c r="J154" i="1"/>
  <c r="L154" i="1"/>
  <c r="J155" i="1"/>
  <c r="L155" i="1"/>
  <c r="J156" i="1"/>
  <c r="L156" i="1"/>
  <c r="J157" i="1"/>
  <c r="L157" i="1"/>
  <c r="J158" i="1"/>
  <c r="L158" i="1"/>
  <c r="J159" i="1"/>
  <c r="L159" i="1"/>
  <c r="J160" i="1"/>
  <c r="L160" i="1"/>
  <c r="J161" i="1"/>
  <c r="L161" i="1"/>
  <c r="J162" i="1"/>
  <c r="L162" i="1"/>
  <c r="J164" i="1"/>
  <c r="L164" i="1"/>
  <c r="J165" i="1"/>
  <c r="L165" i="1"/>
  <c r="J166" i="1"/>
  <c r="L166" i="1"/>
  <c r="J167" i="1"/>
  <c r="L167" i="1"/>
  <c r="J168" i="1"/>
  <c r="L168" i="1"/>
  <c r="J169" i="1"/>
  <c r="L169" i="1"/>
  <c r="J170" i="1"/>
  <c r="L170" i="1"/>
  <c r="J171" i="1"/>
  <c r="L171" i="1"/>
  <c r="J172" i="1"/>
  <c r="L172" i="1"/>
  <c r="J173" i="1"/>
  <c r="L173" i="1"/>
  <c r="J174" i="1"/>
  <c r="L174" i="1"/>
  <c r="J175" i="1"/>
  <c r="L175" i="1"/>
  <c r="J176" i="1"/>
  <c r="L176" i="1"/>
  <c r="J177" i="1"/>
  <c r="L177" i="1"/>
  <c r="J178" i="1"/>
  <c r="L178" i="1"/>
  <c r="J179" i="1"/>
  <c r="L179" i="1"/>
  <c r="J180" i="1"/>
  <c r="L180" i="1"/>
  <c r="J181" i="1"/>
  <c r="L181" i="1"/>
  <c r="J182" i="1"/>
  <c r="L182" i="1"/>
  <c r="J183" i="1"/>
  <c r="L183" i="1"/>
  <c r="J185" i="1"/>
  <c r="L185" i="1"/>
  <c r="J186" i="1"/>
  <c r="L186" i="1"/>
  <c r="J187" i="1"/>
  <c r="L187" i="1"/>
  <c r="J188" i="1"/>
  <c r="L188" i="1"/>
  <c r="J189" i="1"/>
  <c r="L189" i="1"/>
  <c r="J190" i="1"/>
  <c r="L190" i="1"/>
  <c r="J191" i="1"/>
  <c r="L191" i="1"/>
  <c r="J192" i="1"/>
  <c r="L192" i="1"/>
  <c r="J193" i="1"/>
  <c r="L193" i="1"/>
  <c r="J194" i="1"/>
  <c r="L194" i="1"/>
  <c r="J195" i="1"/>
  <c r="L195" i="1"/>
  <c r="J196" i="1"/>
  <c r="L196" i="1"/>
  <c r="J197" i="1"/>
  <c r="L197" i="1"/>
  <c r="J198" i="1"/>
  <c r="L198" i="1"/>
  <c r="J199" i="1"/>
  <c r="L199" i="1"/>
  <c r="J200" i="1"/>
  <c r="L200" i="1"/>
  <c r="J201" i="1"/>
  <c r="L201" i="1"/>
  <c r="J202" i="1"/>
  <c r="L202" i="1"/>
  <c r="J203" i="1"/>
  <c r="L203" i="1"/>
  <c r="J204" i="1"/>
  <c r="L204" i="1"/>
  <c r="J205" i="1"/>
  <c r="L205" i="1"/>
  <c r="J206" i="1"/>
  <c r="L206" i="1"/>
  <c r="J207" i="1"/>
  <c r="L207" i="1"/>
  <c r="J208" i="1"/>
  <c r="L208" i="1"/>
  <c r="J209" i="1"/>
  <c r="L209" i="1"/>
  <c r="J210" i="1"/>
  <c r="L210" i="1"/>
  <c r="J211" i="1"/>
  <c r="L211" i="1"/>
  <c r="J212" i="1"/>
  <c r="L212" i="1"/>
  <c r="J213" i="1"/>
  <c r="L213" i="1"/>
  <c r="J214" i="1"/>
  <c r="L214" i="1"/>
  <c r="J216" i="1"/>
  <c r="L216" i="1"/>
  <c r="J217" i="1"/>
  <c r="L217" i="1"/>
  <c r="J218" i="1"/>
  <c r="L218" i="1"/>
  <c r="J220" i="1"/>
  <c r="L220" i="1"/>
  <c r="J223" i="1"/>
  <c r="L223" i="1"/>
  <c r="J224" i="1"/>
  <c r="L224" i="1"/>
  <c r="J225" i="1"/>
  <c r="L225" i="1"/>
  <c r="J226" i="1"/>
  <c r="L226" i="1"/>
  <c r="J227" i="1"/>
  <c r="L227" i="1"/>
  <c r="J228" i="1"/>
  <c r="L228" i="1"/>
  <c r="J229" i="1"/>
  <c r="L229" i="1"/>
  <c r="J230" i="1"/>
  <c r="L230" i="1"/>
  <c r="J231" i="1"/>
  <c r="L231" i="1"/>
  <c r="J232" i="1"/>
  <c r="L232" i="1"/>
  <c r="J233" i="1"/>
  <c r="L233" i="1"/>
  <c r="J234" i="1"/>
  <c r="L234" i="1"/>
  <c r="J235" i="1"/>
  <c r="L235" i="1"/>
  <c r="J236" i="1"/>
  <c r="L236" i="1"/>
  <c r="J237" i="1"/>
  <c r="L237" i="1"/>
  <c r="J238" i="1"/>
  <c r="L238" i="1"/>
  <c r="J239" i="1"/>
  <c r="L239" i="1"/>
  <c r="J240" i="1"/>
  <c r="L240" i="1"/>
  <c r="J241" i="1"/>
  <c r="L241" i="1"/>
  <c r="J243" i="1"/>
  <c r="L243" i="1"/>
  <c r="J245" i="1"/>
  <c r="L245" i="1"/>
  <c r="J246" i="1"/>
  <c r="L246" i="1"/>
  <c r="J247" i="1"/>
  <c r="L247" i="1"/>
  <c r="J248" i="1"/>
  <c r="L248" i="1"/>
  <c r="J249" i="1"/>
  <c r="L249" i="1"/>
  <c r="J251" i="1"/>
  <c r="L251" i="1"/>
  <c r="J252" i="1"/>
  <c r="L252" i="1"/>
  <c r="J253" i="1"/>
  <c r="L253" i="1"/>
  <c r="J254" i="1"/>
  <c r="L254" i="1"/>
  <c r="J255" i="1"/>
  <c r="L255" i="1"/>
  <c r="J256" i="1"/>
  <c r="L256" i="1"/>
  <c r="J257" i="1"/>
  <c r="L257" i="1"/>
  <c r="J258" i="1"/>
  <c r="L258" i="1"/>
  <c r="J259" i="1"/>
  <c r="L259" i="1"/>
  <c r="J260" i="1"/>
  <c r="L260" i="1"/>
  <c r="J261" i="1"/>
  <c r="L261" i="1"/>
  <c r="J264" i="1"/>
  <c r="L264" i="1"/>
  <c r="J265" i="1"/>
  <c r="L265" i="1"/>
  <c r="Q221" i="1" l="1"/>
  <c r="Q219" i="1"/>
  <c r="Q126" i="1"/>
  <c r="Q118" i="1"/>
  <c r="Q95" i="1"/>
  <c r="Q78" i="1"/>
  <c r="Q66" i="1"/>
  <c r="Q242" i="1"/>
  <c r="Q222" i="1"/>
  <c r="Q263" i="1"/>
  <c r="Q262" i="1"/>
  <c r="Q250" i="1"/>
  <c r="Q244" i="1"/>
  <c r="Q215" i="1"/>
  <c r="Q184" i="1"/>
  <c r="Q86" i="1"/>
  <c r="Q79" i="1"/>
  <c r="Q75" i="1"/>
  <c r="Q62" i="1"/>
  <c r="Q58" i="1"/>
  <c r="Q53" i="1"/>
  <c r="Q52" i="1"/>
  <c r="Q50" i="1"/>
  <c r="Q41" i="1"/>
  <c r="Q17" i="1"/>
  <c r="Q16" i="1"/>
  <c r="Q11" i="1"/>
  <c r="Q6" i="1"/>
  <c r="P244" i="1"/>
  <c r="P215" i="1"/>
  <c r="P262" i="1" l="1"/>
  <c r="P263" i="1" l="1"/>
  <c r="P250" i="1"/>
  <c r="P242" i="1"/>
  <c r="P222" i="1" l="1"/>
  <c r="P219" i="1"/>
  <c r="P221" i="1"/>
  <c r="P6" i="1" l="1"/>
  <c r="P11" i="1"/>
  <c r="P16" i="1"/>
  <c r="P17" i="1"/>
  <c r="P41" i="1"/>
  <c r="P50" i="1"/>
  <c r="P52" i="1"/>
  <c r="P53" i="1"/>
  <c r="P58" i="1"/>
  <c r="P62" i="1"/>
  <c r="P66" i="1"/>
  <c r="P75" i="1"/>
  <c r="P78" i="1"/>
  <c r="P79" i="1"/>
  <c r="P86" i="1"/>
  <c r="P95" i="1"/>
  <c r="P100" i="1"/>
  <c r="Q100" i="1"/>
  <c r="P118" i="1"/>
  <c r="P126" i="1"/>
  <c r="P163" i="1"/>
  <c r="Q163" i="1"/>
  <c r="P184" i="1"/>
</calcChain>
</file>

<file path=xl/sharedStrings.xml><?xml version="1.0" encoding="utf-8"?>
<sst xmlns="http://schemas.openxmlformats.org/spreadsheetml/2006/main" count="1383" uniqueCount="229">
  <si>
    <t>Total  Yurtdışı Satışı Gerçekleşen Nominal Tutar (TL)**</t>
  </si>
  <si>
    <t>Total  Yurtdışı Satışa Hazır Nominal Tutar</t>
  </si>
  <si>
    <t>Total  Yurtdışı İhraç Limiti Nominal Tutar</t>
  </si>
  <si>
    <t>Reel Sektör  Yurtdışı Satışı Gerçekleşen Nominal Tutar (TL)**</t>
  </si>
  <si>
    <t>Reel Sektör  Yurtdışı Satışa Hazır Nominal Tutar</t>
  </si>
  <si>
    <t>Reel Sektör  Yurtdışı İhraç Limiti Nominal Tutar</t>
  </si>
  <si>
    <t xml:space="preserve"> Yurtdışı Satışı Gerçekleşen Nominal Tutar (TL)**</t>
  </si>
  <si>
    <t xml:space="preserve"> Yurtdışı Satışa Hazır Nominal Tutar</t>
  </si>
  <si>
    <t xml:space="preserve"> Yurtdışı İhraç Limiti Nominal Tutar</t>
  </si>
  <si>
    <t>Borçlanma Aracı</t>
  </si>
  <si>
    <t>Reel Sektör</t>
  </si>
  <si>
    <t>Finansal Kurum  Yurtdışı Satışı Gerçekleşen Nominal Tutar (TL)**</t>
  </si>
  <si>
    <t>Finansal Kurum  Yurtdışı Satışa Hazır Nominal Tutar</t>
  </si>
  <si>
    <t>Finansal Kurum  Yurtdışı İhraç Limiti Nominal Tutar</t>
  </si>
  <si>
    <t>Kira Sertifikası</t>
  </si>
  <si>
    <t>Finansal Kurum</t>
  </si>
  <si>
    <t>Banka  Yurtdışı Satışı Gerçekleşen Nominal Tutar (TL)**</t>
  </si>
  <si>
    <t>Banka  Yurtdışı Satışa Hazır Nominal Tutar</t>
  </si>
  <si>
    <t>Banka  Yurtdışı İhraç Limiti Nominal Tutar</t>
  </si>
  <si>
    <t>İTMK</t>
  </si>
  <si>
    <t>Banka</t>
  </si>
  <si>
    <t>Avro</t>
  </si>
  <si>
    <t>ABD Doları</t>
  </si>
  <si>
    <t>YURT DIŞI</t>
  </si>
  <si>
    <t>Column Labels</t>
  </si>
  <si>
    <t>Genel Toplam</t>
  </si>
  <si>
    <t>VDMK</t>
  </si>
  <si>
    <t>Fon</t>
  </si>
  <si>
    <t>Varant</t>
  </si>
  <si>
    <t>VTMK</t>
  </si>
  <si>
    <t>Toplam Yurtiçi Satışa Hazır Nominal Tutar (TL)</t>
  </si>
  <si>
    <t>Toplam Yurtiçi Satışı Gerçekleşen Nominal Tutar (TL)</t>
  </si>
  <si>
    <t>Toplam Yurtiçi İhraç Limiti Nominal Tutar (TL)</t>
  </si>
  <si>
    <t>YURT İÇİ</t>
  </si>
  <si>
    <t>*** Tavan kısmen/tamamen iptal edilmiştir.</t>
  </si>
  <si>
    <t>* Kurul karar tarihindeki TCMB Döviz Satış Kuru dikkate alınmıştır.</t>
  </si>
  <si>
    <t>-</t>
  </si>
  <si>
    <t>Garanti Finansal Kiralama A.Ş.</t>
  </si>
  <si>
    <t>Mega Varlık Yönetimi A.Ş.</t>
  </si>
  <si>
    <t>Multi İstanbul Emlak Geliştirme ve Yatırım A.Ş.</t>
  </si>
  <si>
    <t>Akın Holding A.Ş.</t>
  </si>
  <si>
    <t>Merko Gıda Sanayi ve Ticaret A.Ş.</t>
  </si>
  <si>
    <t>Ünlü Menkul Değerler A.Ş. Angora Varlık Finansmanı Fonu</t>
  </si>
  <si>
    <t>Set Varlık Kiralama A.Ş.</t>
  </si>
  <si>
    <t>Nitelikli Yatırımcı</t>
  </si>
  <si>
    <t>Türkiye İhracat Kredi Bankası A.Ş.</t>
  </si>
  <si>
    <t>Türkiye Vakıflar Bankası T.A.O.</t>
  </si>
  <si>
    <t>Halk Faktoring A.Ş.</t>
  </si>
  <si>
    <t>Tahsisli/Nitelikli Yatırımcı</t>
  </si>
  <si>
    <t>Ak Finansal Kiralama A.Ş.</t>
  </si>
  <si>
    <t>Yurtdışı</t>
  </si>
  <si>
    <t>Net Holding A.Ş.</t>
  </si>
  <si>
    <t>Birikim Varlık Yönetim A.Ş.</t>
  </si>
  <si>
    <t>Halka Arz/Tahsisli/Nitelikli Yatırımcı</t>
  </si>
  <si>
    <t>Türkiye Halk Bankası A.Ş.</t>
  </si>
  <si>
    <t>Türkiye İş Bankası A.Ş.</t>
  </si>
  <si>
    <t>Optima Faktoring A.Ş.</t>
  </si>
  <si>
    <t>Sümer Faktoring A.Ş.</t>
  </si>
  <si>
    <t>İş Yatırım Menkul Değerler A.Ş.</t>
  </si>
  <si>
    <t>Şeker Yatırım Menkul Değerler A.Ş.</t>
  </si>
  <si>
    <t>Hektaş Ticaret T.A.Ş.</t>
  </si>
  <si>
    <t>Zorlu Faktoring A.Ş.</t>
  </si>
  <si>
    <t>TF Varlık Kiralama A.Ş.</t>
  </si>
  <si>
    <t>ZKB Varlık Kiralama A.Ş</t>
  </si>
  <si>
    <t>Şeker Finansal Kiralama A.Ş.</t>
  </si>
  <si>
    <t>QNB Finansbank A.Ş.</t>
  </si>
  <si>
    <t>Halk Gayrimenkul Yatırım Ortaklığı A.Ş.</t>
  </si>
  <si>
    <t>Türkerler İnşaat Turizm Madencilik Enerji Üretim Ticaret ve Sanayi A.Ş.</t>
  </si>
  <si>
    <t>MLP Sağlık Hizmetleri A.Ş.</t>
  </si>
  <si>
    <t>Denizbank A.Ş.</t>
  </si>
  <si>
    <t>Koton Mağazacılık Tekstil Sanayi ve Ticaret A.Ş.</t>
  </si>
  <si>
    <t>İş Faktoring A.Ş.</t>
  </si>
  <si>
    <t>Pasha Yatırım Bankası A.Ş.</t>
  </si>
  <si>
    <t>Şeker Finansal Kiralama A.Ş.***</t>
  </si>
  <si>
    <t>Halk Varlık Kiralama A.Ş.</t>
  </si>
  <si>
    <t>Şeker Faktoring A.Ş.</t>
  </si>
  <si>
    <t>Lider Faktoring A.Ş.</t>
  </si>
  <si>
    <t>Sarten Ambalaj Sanayi ve Ticaret A.Ş.</t>
  </si>
  <si>
    <t>Doruk Faktoring A.Ş.</t>
  </si>
  <si>
    <t>Doruk Finansman A.Ş.</t>
  </si>
  <si>
    <t>Invest AZ Yatırım Menkul Değerler A.Ş.</t>
  </si>
  <si>
    <t>Deniz Gayrimenkul Yatırım Ortaklığı A.Ş.</t>
  </si>
  <si>
    <t>ING Faktoring A.Ş.</t>
  </si>
  <si>
    <t>Doğuş Otomotiv Servis ve Ticaret A.Ş.</t>
  </si>
  <si>
    <t>Vakıf Gayrimenkul Yatırım Ortaklığı A.Ş.</t>
  </si>
  <si>
    <t>Alternatif Finansal Kiralama A.Ş.</t>
  </si>
  <si>
    <t>Nurol Holding A.Ş.</t>
  </si>
  <si>
    <t>Nobel İlaç Sanayii ve Ticaret A.Ş.</t>
  </si>
  <si>
    <t>Aktif Bank Sukuk Varlık Kiralama A.Ş.</t>
  </si>
  <si>
    <t>ING Bank A.Ş.</t>
  </si>
  <si>
    <t>Nurol Yatırım Bankası A.Ş.</t>
  </si>
  <si>
    <t>Garanti Faktoring A.Ş.</t>
  </si>
  <si>
    <t>Timur Gayrimenkul Geliştirme Yapı ve Yatırım A.Ş.</t>
  </si>
  <si>
    <t>Çelikler Taahhüt İnşaat ve Sanayi A.Ş.</t>
  </si>
  <si>
    <t>Fibabanka A.Ş.</t>
  </si>
  <si>
    <t>Odea Bank A.Ş.</t>
  </si>
  <si>
    <t>Halk Yatırım Menkul Değerler A.Ş.</t>
  </si>
  <si>
    <t>Deniz Faktoring A.Ş.</t>
  </si>
  <si>
    <t>Vakıf Faktoring A.Ş.</t>
  </si>
  <si>
    <t>Eko Faktoring A.Ş.</t>
  </si>
  <si>
    <t>QNB Finans Yatırım Menkul Değerler A.Ş.</t>
  </si>
  <si>
    <t>Tera Yatırım Menkul Değerler A.Ş.</t>
  </si>
  <si>
    <t>Alternatifbank A.Ş.</t>
  </si>
  <si>
    <t>Yapı Kredi Yatırım Menkul Değerler A.Ş.</t>
  </si>
  <si>
    <t>CCN Mersin Sağlık A.Ş.</t>
  </si>
  <si>
    <t>Oyak Yatırım Menkul Değerler A.Ş.</t>
  </si>
  <si>
    <t>Çağdaş Faktoring A.Ş.</t>
  </si>
  <si>
    <t>Tam Faktoring A.Ş.</t>
  </si>
  <si>
    <t>Derimod Konfeksiyon Ayakkabı Deri Sanayi ve Ticaret A.Ş.</t>
  </si>
  <si>
    <t>Aktif Yatırım Bankası A.Ş. (7) No’lu Emek Varlık Finansmanı Fonu</t>
  </si>
  <si>
    <t>QNB Finans Faktoring A.Ş.</t>
  </si>
  <si>
    <t>Türk Ekonomi Bankası A.Ş.</t>
  </si>
  <si>
    <t>Nurol Varlık Kiralama A.Ş.</t>
  </si>
  <si>
    <t>Halka Arz</t>
  </si>
  <si>
    <t>Türkiye Garanti Bankası A.Ş.</t>
  </si>
  <si>
    <t>Migros Ticaret A.Ş.</t>
  </si>
  <si>
    <t>Aktif Yatırım Bankası A.Ş.</t>
  </si>
  <si>
    <t>Tahsisli</t>
  </si>
  <si>
    <t>SGT Sanayi ve Ticari Ürünler Dış Ticaret A.Ş.</t>
  </si>
  <si>
    <t>Aktif Yatırım Bankası A.Ş. (10) No’lu  Varlık Finansmanı Fonu</t>
  </si>
  <si>
    <t>Başer Faktoring A.Ş.</t>
  </si>
  <si>
    <t>Bankpozitif Kredi ve Kalkınma Bankası A.Ş.</t>
  </si>
  <si>
    <t>Bien Yapı Ürünleri Sanayi Turizm ve Ticaret A.Ş.</t>
  </si>
  <si>
    <t>Ak Yatırım Menkul Değerler A.Ş.</t>
  </si>
  <si>
    <t>Hayat Varlık Yönetim A.Ş.</t>
  </si>
  <si>
    <t>Aktif Yatırım Bankası A.Ş. (4) No’lu Turkcell Varlık Finansmanı Fonu</t>
  </si>
  <si>
    <t>Mogan Enerji Yatırım Holding A.Ş.</t>
  </si>
  <si>
    <t>Global Yatırım Holding A.Ş.</t>
  </si>
  <si>
    <t>Kaleseramik, Çanakkale Kalebodur Seramik Sanayi A.Ş.</t>
  </si>
  <si>
    <t>Ünlü Menkul Değerler A.Ş.</t>
  </si>
  <si>
    <t>Destek Faktoring A.Ş.</t>
  </si>
  <si>
    <t>Halk Finansal Kiralama A.Ş.</t>
  </si>
  <si>
    <t>Turkish Bank A.Ş.</t>
  </si>
  <si>
    <t>Akbank T.A.Ş.</t>
  </si>
  <si>
    <t>Halka Arz/Nitelikli Yatırımcı</t>
  </si>
  <si>
    <t>Gedik Yatırım Menkul Değerler A.Ş.</t>
  </si>
  <si>
    <t>Teknik Yapı Teknik Yapılar Sanayi ve Ticaret A.Ş.</t>
  </si>
  <si>
    <t>Sümer Faktoring A.Ş.***</t>
  </si>
  <si>
    <t>Türkiye Şişe ve Cam Fabrikaları A.Ş.</t>
  </si>
  <si>
    <t>Vera Varlık Yönetim A.Ş.</t>
  </si>
  <si>
    <t>Koçtaş Yapı Marketleri Ticaret A.Ş.</t>
  </si>
  <si>
    <t>Bereket Varlık Kiralama A.Ş.</t>
  </si>
  <si>
    <t>Deva Holding A.Ş.</t>
  </si>
  <si>
    <t>LDR Turizm A.Ş.</t>
  </si>
  <si>
    <t>Yapı Kredi Finansal Kiralama A.O.</t>
  </si>
  <si>
    <t>TEB Finansman A.Ş.</t>
  </si>
  <si>
    <t>Ak Faktoring A.Ş.</t>
  </si>
  <si>
    <t>Gedik Yatırım Holding A.Ş.</t>
  </si>
  <si>
    <t>Huzur Faktoring A.Ş.</t>
  </si>
  <si>
    <t>Creditwest Faktoring A.Ş.</t>
  </si>
  <si>
    <t>Ziraat Katılım Varlık Kiralama A.Ş.</t>
  </si>
  <si>
    <t>Katılım Varlık Kiralama A.Ş.</t>
  </si>
  <si>
    <t>Yapı ve Kredi Bankası A.Ş.</t>
  </si>
  <si>
    <t>Parafinans Faktoring A.Ş.</t>
  </si>
  <si>
    <t>Sardes Faktoring A.Ş.</t>
  </si>
  <si>
    <t>Güven Varlık Yönetimi A.Ş.</t>
  </si>
  <si>
    <t>Korteks Mensucat Sanayi ve Ticaret A.Ş.</t>
  </si>
  <si>
    <t>Turkcell İletişim Hizmetleri A.Ş.</t>
  </si>
  <si>
    <t>Rönesans Gayrimenkul Yatırım A.Ş.</t>
  </si>
  <si>
    <t>Devir Faktoring A.Ş.</t>
  </si>
  <si>
    <t>Vakıf Varlık Kiralama A.Ş.</t>
  </si>
  <si>
    <t>Ereğli Tekstil Turizm Sanayi ve Ticaret A.Ş.</t>
  </si>
  <si>
    <t>Fiba Faktoring A.Ş.</t>
  </si>
  <si>
    <t>KT Sukuk Varlık Kiralama A.Ş.</t>
  </si>
  <si>
    <t>Doğtaş Kelebek Mobilya Sanayi ve Ticaret A.Ş.</t>
  </si>
  <si>
    <t>Çelik Motor Ticaret A.Ş.</t>
  </si>
  <si>
    <t>Yeditepe Faktoring A.Ş.</t>
  </si>
  <si>
    <t>T.C. Ziraat Bankası A.Ş.</t>
  </si>
  <si>
    <t>Ulusal Faktoring A.Ş.</t>
  </si>
  <si>
    <t>Fleetcorp Operasyonel Taşıt Kiralama ve Turizm A.Ş.***</t>
  </si>
  <si>
    <t>Turk Elektronik Para A.Ş.</t>
  </si>
  <si>
    <t>QNB Finans Finansal Kiralama A.Ş.</t>
  </si>
  <si>
    <t>Sümer Varlık Yönetim A.Ş.</t>
  </si>
  <si>
    <t>Yılmaz Holding A.Ş.</t>
  </si>
  <si>
    <t>Vakıf Finansal Kiralama A.Ş.</t>
  </si>
  <si>
    <t>Akdeniz Faktoring A.Ş.</t>
  </si>
  <si>
    <t>Zorlu Enerji Elektrik Üretim A.Ş.</t>
  </si>
  <si>
    <t>Aktif Yatırım Bankası A.Ş. (3) No’lu Turkcell Varlık Finansmanı Fonu</t>
  </si>
  <si>
    <t>Yurtdışı Satışı Gerçekleşen Nominal Tutar (TL)**</t>
  </si>
  <si>
    <t>Yurtdışı Satışa Hazır Nominal Tutar</t>
  </si>
  <si>
    <t>Yurtdışı Satışı Gerçekleşen Nominal Tutar</t>
  </si>
  <si>
    <t>Yurtdışı İhraç Limiti Para Birimi</t>
  </si>
  <si>
    <t>Yurtdışı İhraç Limiti Nominal Tutar</t>
  </si>
  <si>
    <t>Yurtiçi Satışa Hazır Nominal Tutar (TL)</t>
  </si>
  <si>
    <t>Yurtiçi Satışı Gerçekleşen Nominal Tutar (TL)</t>
  </si>
  <si>
    <t>Yurtiçi İhraç Limiti Nominal Tutar ABD Doları Karşılığı*</t>
  </si>
  <si>
    <t>Yurtiçi İhraç Limiti Nominal Tutar (TL)</t>
  </si>
  <si>
    <t xml:space="preserve">Satış Yöntemi
</t>
  </si>
  <si>
    <t>İzahname/ihraç Belgesi
Kurul Kararı Tarihi</t>
  </si>
  <si>
    <t>İşlemden Kaldırma/Olumsuz Sonuçlanma Tarihi</t>
  </si>
  <si>
    <t>İzahname/İhraç Belgesi
Başvuru Tarihi</t>
  </si>
  <si>
    <t>Sermaye Piyasası Aracının Türü</t>
  </si>
  <si>
    <t>Grubu</t>
  </si>
  <si>
    <t>Şirket Adı</t>
  </si>
  <si>
    <t>Sıra</t>
  </si>
  <si>
    <t>2018 YILI İZAHNAME/İHRAÇ BELGESİ ONAYLANAN BORÇLANMA VE DİĞER SERMAYE PİYASASI ARAÇLARI ÖZET DURUM TABLOSU</t>
  </si>
  <si>
    <t>Suzuki Motorlu Araçlar Pazarlama A.Ş.</t>
  </si>
  <si>
    <t>Destek Varlık Yönetim A.Ş.</t>
  </si>
  <si>
    <t>Akçansa Çimento Sanayi ve Ticaret A.Ş.</t>
  </si>
  <si>
    <t>Atılım Faktoring A.Ş.</t>
  </si>
  <si>
    <t>Şekerbank T.A.Ş.</t>
  </si>
  <si>
    <t>Çimsa Çimento Sanayi ve Ticaret A.Ş.</t>
  </si>
  <si>
    <t>Arçelik A.Ş.</t>
  </si>
  <si>
    <t>İş Finansal Kiralama A.Ş.</t>
  </si>
  <si>
    <t>Deutsche Bank AG</t>
  </si>
  <si>
    <t>Koç Fiat Kredi Finansman A.Ş.</t>
  </si>
  <si>
    <t>Deniz Finansal Kiralama A.Ş.</t>
  </si>
  <si>
    <t>Global Menkul Değerler A.Ş.</t>
  </si>
  <si>
    <t>Otokoç Otomotiv Ticaret ve Sanayi A.Ş.</t>
  </si>
  <si>
    <t>Yapı Kredi Faktoring A.Ş.</t>
  </si>
  <si>
    <t>Mercedes-Benz Finansman Türk A.Ş.</t>
  </si>
  <si>
    <t>Aygaz A.Ş.</t>
  </si>
  <si>
    <t>KT Kira Sertifikaları Varlık Kiralama A.Ş.</t>
  </si>
  <si>
    <t>Aktif Yatırım Bankası A.Ş. (11) No’lu Emek Varlık Finansmanı Fonu</t>
  </si>
  <si>
    <t>Koç Finansman A.Ş.</t>
  </si>
  <si>
    <t>Bolu Çimento Sanayii A.Ş.</t>
  </si>
  <si>
    <t>Türkiye Sınai Kalkınma Bankası A.Ş.</t>
  </si>
  <si>
    <t>İstanbul Varlık Yönetim A.Ş.</t>
  </si>
  <si>
    <t>Banvit Bandırma Vitaminli Yem Sanayi A.Ş.</t>
  </si>
  <si>
    <t xml:space="preserve">İş Gayrimenkul Yatırım Ortaklığı A.Ş. </t>
  </si>
  <si>
    <t>ALJ Finansman A.Ş.</t>
  </si>
  <si>
    <t>Türkiye Kalkınma ve Yatırım Bankası A.Ş. Varlık Finansmanı Fonu</t>
  </si>
  <si>
    <t>Türk Lirası</t>
  </si>
  <si>
    <t>Kapital Faktoring A.Ş.</t>
  </si>
  <si>
    <t>Derindere Turizm Otomotiv Sanayi ve Ticaret A.Ş.***</t>
  </si>
  <si>
    <t>İş Faktoring A.Ş.***</t>
  </si>
  <si>
    <t>QNB Finans Faktoring A.Ş.***</t>
  </si>
  <si>
    <t>Şeker Yatırım Menkul Değerler A.Ş.***</t>
  </si>
  <si>
    <t>** 31.12.2018 tarihindeki TCMB Döviz Satış Kuru dikkate alınmıştır.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</si>
</sst>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#,##0.00;[Red]#,##0.00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u val="double"/>
      <sz val="22"/>
      <color theme="4" tint="-0.249977111117893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/>
    <xf numFmtId="0" fontId="0" fillId="2" borderId="0" xfId="0" applyFont="1" applyFill="1" applyBorder="1" applyAlignment="1">
      <alignment horizontal="left" wrapText="1"/>
    </xf>
    <xf numFmtId="0" fontId="0" fillId="2" borderId="0" xfId="0" applyFill="1" applyBorder="1"/>
    <xf numFmtId="4" fontId="0" fillId="0" borderId="1" xfId="0" applyNumberFormat="1" applyFont="1" applyFill="1" applyBorder="1" applyAlignment="1">
      <alignment horizontal="right" wrapText="1"/>
    </xf>
    <xf numFmtId="4" fontId="0" fillId="0" borderId="1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wrapText="1"/>
    </xf>
    <xf numFmtId="4" fontId="4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quotePrefix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49" fontId="0" fillId="0" borderId="1" xfId="0" applyNumberFormat="1" applyFont="1" applyFill="1" applyBorder="1" applyAlignment="1">
      <alignment horizontal="left" wrapText="1"/>
    </xf>
    <xf numFmtId="4" fontId="0" fillId="0" borderId="0" xfId="0" applyNumberFormat="1" applyFont="1" applyFill="1" applyBorder="1" applyAlignment="1">
      <alignment horizontal="right" wrapText="1"/>
    </xf>
    <xf numFmtId="4" fontId="0" fillId="0" borderId="0" xfId="0" applyNumberFormat="1" applyFont="1" applyFill="1" applyBorder="1" applyAlignment="1">
      <alignment wrapText="1"/>
    </xf>
    <xf numFmtId="4" fontId="0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right" wrapText="1"/>
    </xf>
    <xf numFmtId="164" fontId="6" fillId="0" borderId="1" xfId="0" applyNumberFormat="1" applyFont="1" applyFill="1" applyBorder="1" applyAlignment="1">
      <alignment wrapText="1"/>
    </xf>
    <xf numFmtId="0" fontId="0" fillId="3" borderId="0" xfId="0" applyFill="1" applyBorder="1"/>
    <xf numFmtId="14" fontId="1" fillId="0" borderId="1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0" borderId="0" xfId="0" pivotButton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pivotButton="1"/>
  </cellXfs>
  <cellStyles count="1">
    <cellStyle name="Normal" xfId="0" builtinId="0"/>
  </cellStyles>
  <dxfs count="149">
    <dxf>
      <alignment horizontal="center" readingOrder="0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right" readingOrder="0"/>
    </dxf>
    <dxf>
      <alignment horizontal="right" readingOrder="0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alignment horizontal="center" readingOrder="0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right" readingOrder="0"/>
    </dxf>
    <dxf>
      <alignment horizontal="right" readingOrder="0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4" formatCode="#,##0.00"/>
      <fill>
        <patternFill patternType="none"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[Red]#,##0.0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  <fill>
        <patternFill patternType="none"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/mm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5" formatCode="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/mm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bgColor indexed="65"/>
        </patternFill>
      </fill>
    </dxf>
    <dxf>
      <border outline="0">
        <right style="thin">
          <color theme="4" tint="0.39997558519241921"/>
        </right>
      </border>
    </dxf>
    <dxf>
      <fill>
        <patternFill patternType="none">
          <bgColor indexed="65"/>
        </patternFill>
      </fill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alignment horizontal="right" readingOrder="0"/>
    </dxf>
    <dxf>
      <alignment horizontal="right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numFmt numFmtId="35" formatCode="_-* #,##0.00\ _₺_-;\-* #,##0.00\ _₺_-;_-* &quot;-&quot;??\ _₺_-;_-@_-"/>
    </dxf>
    <dxf>
      <alignment horizontal="center" readingOrder="0"/>
    </dxf>
    <dxf>
      <alignment horizontal="right" readingOrder="0"/>
    </dxf>
    <dxf>
      <alignment horizontal="center" readingOrder="0"/>
    </dxf>
    <dxf>
      <numFmt numFmtId="35" formatCode="_-* #,##0.00\ _₺_-;\-* #,##0.00\ _₺_-;_-* &quot;-&quot;??\ _₺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2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3493.757234837962" createdVersion="6" refreshedVersion="6" minRefreshableVersion="3" recordCount="271">
  <cacheSource type="worksheet">
    <worksheetSource ref="A2:Q273" sheet="Borçlanma ve Diğer Araç İhracı"/>
  </cacheSource>
  <cacheFields count="17">
    <cacheField name="Sıra" numFmtId="0">
      <sharedItems containsSemiMixedTypes="0" containsString="0" containsNumber="1" containsInteger="1" minValue="1" maxValue="271"/>
    </cacheField>
    <cacheField name="Şirket Adı" numFmtId="0">
      <sharedItems/>
    </cacheField>
    <cacheField name="Grubu" numFmtId="4">
      <sharedItems count="4">
        <s v="Finansal Kurum"/>
        <s v="Fon"/>
        <s v="Banka"/>
        <s v="Reel Sektör"/>
      </sharedItems>
    </cacheField>
    <cacheField name="Sermaye Piyasası Aracının Türü" numFmtId="0">
      <sharedItems count="6">
        <s v="Borçlanma Aracı"/>
        <s v="VDMK"/>
        <s v="Kira Sertifikası"/>
        <s v="VTMK"/>
        <s v="İTMK"/>
        <s v="Varant"/>
      </sharedItems>
    </cacheField>
    <cacheField name="İzahname/İhraç Belgesi_x000a_Başvuru Tarihi" numFmtId="14">
      <sharedItems containsSemiMixedTypes="0" containsNonDate="0" containsDate="1" containsString="0" minDate="2017-11-13T00:00:00" maxDate="2018-12-23T00:00:00"/>
    </cacheField>
    <cacheField name="İşlemden Kaldırma/Olumsuz Sonuçlanma Tarihi" numFmtId="14">
      <sharedItems containsDate="1" containsBlank="1" containsMixedTypes="1" minDate="2018-01-09T00:00:00" maxDate="2018-12-29T00:00:00"/>
    </cacheField>
    <cacheField name="İzahname/ihraç Belgesi_x000a_Kurul Kararı Tarihi" numFmtId="14">
      <sharedItems containsDate="1" containsMixedTypes="1" minDate="2018-01-08T00:00:00" maxDate="2018-12-28T00:00:00"/>
    </cacheField>
    <cacheField name="Satış Yöntemi_x000a_" numFmtId="0">
      <sharedItems containsBlank="1"/>
    </cacheField>
    <cacheField name="Yurtiçi İhraç Limiti Nominal Tutar (TL)" numFmtId="0">
      <sharedItems containsString="0" containsBlank="1" containsNumber="1" containsInteger="1" minValue="600000" maxValue="20000000000"/>
    </cacheField>
    <cacheField name="Yurtiçi İhraç Limiti Nominal Tutar ABD Doları Karşılığı*" numFmtId="0">
      <sharedItems containsString="0" containsBlank="1" containsNumber="1" minValue="131662.68021329353" maxValue="5292545449.7340498"/>
    </cacheField>
    <cacheField name="Yurtiçi Satışı Gerçekleşen Nominal Tutar (TL)" numFmtId="4">
      <sharedItems containsString="0" containsBlank="1" containsNumber="1" containsInteger="1" minValue="0" maxValue="12204222507"/>
    </cacheField>
    <cacheField name="Yurtiçi Satışa Hazır Nominal Tutar (TL)" numFmtId="4">
      <sharedItems containsString="0" containsBlank="1" containsNumber="1" containsInteger="1" minValue="0" maxValue="20000000000"/>
    </cacheField>
    <cacheField name="Yurtdışı İhraç Limiti Nominal Tutar" numFmtId="0">
      <sharedItems containsString="0" containsBlank="1" containsNumber="1" containsInteger="1" minValue="90000000" maxValue="7000000000"/>
    </cacheField>
    <cacheField name="Yurtdışı İhraç Limiti Para Birimi" numFmtId="0">
      <sharedItems containsBlank="1"/>
    </cacheField>
    <cacheField name="Yurtdışı Satışı Gerçekleşen Nominal Tutar" numFmtId="0">
      <sharedItems containsString="0" containsBlank="1" containsNumber="1" minValue="0" maxValue="688003200"/>
    </cacheField>
    <cacheField name="Yurtdışı Satışa Hazır Nominal Tutar" numFmtId="4">
      <sharedItems containsString="0" containsBlank="1" containsNumber="1" minValue="0" maxValue="6990503235.0439463"/>
    </cacheField>
    <cacheField name="Yurtdışı Satışı Gerçekleşen Nominal Tutar (TL)**" numFmtId="4">
      <sharedItems containsString="0" containsBlank="1" containsNumber="1" minValue="0" maxValue="3639880929.5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elim CAN" refreshedDate="43496.693435648151" createdVersion="5" refreshedVersion="5" minRefreshableVersion="3" recordCount="272">
  <cacheSource type="worksheet">
    <worksheetSource ref="A2:Q274" sheet="Borçlanma ve Diğer Araç İhracı"/>
  </cacheSource>
  <cacheFields count="17">
    <cacheField name="Sıra" numFmtId="0">
      <sharedItems containsSemiMixedTypes="0" containsString="0" containsNumber="1" containsInteger="1" minValue="1" maxValue="272"/>
    </cacheField>
    <cacheField name="Şirket Adı" numFmtId="0">
      <sharedItems/>
    </cacheField>
    <cacheField name="Grubu" numFmtId="4">
      <sharedItems count="4">
        <s v="Finansal Kurum"/>
        <s v="Fon"/>
        <s v="Banka"/>
        <s v="Reel Sektör"/>
      </sharedItems>
    </cacheField>
    <cacheField name="Sermaye Piyasası Aracının Türü" numFmtId="0">
      <sharedItems count="6">
        <s v="Borçlanma Aracı"/>
        <s v="VDMK"/>
        <s v="Kira Sertifikası"/>
        <s v="VTMK"/>
        <s v="İTMK"/>
        <s v="Varant"/>
      </sharedItems>
    </cacheField>
    <cacheField name="İzahname/İhraç Belgesi_x000a_Başvuru Tarihi" numFmtId="14">
      <sharedItems containsSemiMixedTypes="0" containsNonDate="0" containsDate="1" containsString="0" minDate="2017-11-13T00:00:00" maxDate="2018-12-23T00:00:00"/>
    </cacheField>
    <cacheField name="İşlemden Kaldırma/Olumsuz Sonuçlanma Tarihi" numFmtId="14">
      <sharedItems containsDate="1" containsBlank="1" containsMixedTypes="1" minDate="2018-01-09T00:00:00" maxDate="2018-12-29T00:00:00"/>
    </cacheField>
    <cacheField name="İzahname/ihraç Belgesi_x000a_Kurul Kararı Tarihi" numFmtId="14">
      <sharedItems containsDate="1" containsBlank="1" containsMixedTypes="1" minDate="2018-01-08T00:00:00" maxDate="2018-12-28T00:00:00"/>
    </cacheField>
    <cacheField name="Satış Yöntemi_x000a_" numFmtId="0">
      <sharedItems containsBlank="1"/>
    </cacheField>
    <cacheField name="Yurtiçi İhraç Limiti Nominal Tutar (TL)" numFmtId="0">
      <sharedItems containsString="0" containsBlank="1" containsNumber="1" containsInteger="1" minValue="600000" maxValue="20000000000"/>
    </cacheField>
    <cacheField name="Yurtiçi İhraç Limiti Nominal Tutar ABD Doları Karşılığı*" numFmtId="0">
      <sharedItems containsString="0" containsBlank="1" containsNumber="1" minValue="131662.68021329353" maxValue="5292545449.7340498"/>
    </cacheField>
    <cacheField name="Yurtiçi Satışı Gerçekleşen Nominal Tutar (TL)" numFmtId="4">
      <sharedItems containsString="0" containsBlank="1" containsNumber="1" containsInteger="1" minValue="0" maxValue="12204222507"/>
    </cacheField>
    <cacheField name="Yurtiçi Satışa Hazır Nominal Tutar (TL)" numFmtId="4">
      <sharedItems containsString="0" containsBlank="1" containsNumber="1" containsInteger="1" minValue="0" maxValue="20000000000"/>
    </cacheField>
    <cacheField name="Yurtdışı İhraç Limiti Nominal Tutar" numFmtId="0">
      <sharedItems containsString="0" containsBlank="1" containsNumber="1" containsInteger="1" minValue="90000000" maxValue="7000000000"/>
    </cacheField>
    <cacheField name="Yurtdışı İhraç Limiti Para Birimi" numFmtId="0">
      <sharedItems containsBlank="1" count="4">
        <m/>
        <s v="ABD Doları"/>
        <s v="Avro"/>
        <s v="Türk Lirası"/>
      </sharedItems>
    </cacheField>
    <cacheField name="Yurtdışı Satışı Gerçekleşen Nominal Tutar" numFmtId="0">
      <sharedItems containsString="0" containsBlank="1" containsNumber="1" minValue="0" maxValue="688003200"/>
    </cacheField>
    <cacheField name="Yurtdışı Satışa Hazır Nominal Tutar" numFmtId="4">
      <sharedItems containsString="0" containsBlank="1" containsNumber="1" minValue="0" maxValue="6990503235.0439463"/>
    </cacheField>
    <cacheField name="Yurtdışı Satışı Gerçekleşen Nominal Tutar (TL)**" numFmtId="4">
      <sharedItems containsString="0" containsBlank="1" containsNumber="1" minValue="0" maxValue="3639880929.5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1">
  <r>
    <n v="1"/>
    <s v="Şeker Faktoring A.Ş."/>
    <x v="0"/>
    <x v="0"/>
    <d v="2017-11-27T00:00:00"/>
    <s v="-"/>
    <d v="2018-01-08T00:00:00"/>
    <s v="Halka Arz/Tahsisli/Nitelikli Yatırımcı"/>
    <n v="130000000"/>
    <n v="34647264.198715389"/>
    <n v="130000000"/>
    <n v="0"/>
    <m/>
    <m/>
    <m/>
    <m/>
    <m/>
  </r>
  <r>
    <n v="2"/>
    <s v="Vakıf Faktoring A.Ş."/>
    <x v="0"/>
    <x v="0"/>
    <d v="2017-12-06T00:00:00"/>
    <s v="-"/>
    <d v="2018-01-08T00:00:00"/>
    <s v="Nitelikli Yatırımcı"/>
    <n v="400000000"/>
    <n v="106606966.76527812"/>
    <n v="400000000"/>
    <n v="0"/>
    <m/>
    <m/>
    <m/>
    <m/>
    <m/>
  </r>
  <r>
    <n v="3"/>
    <s v="Aktif Yatırım Bankası A.Ş. (3) No’lu Turkcell Varlık Finansmanı Fonu"/>
    <x v="1"/>
    <x v="1"/>
    <d v="2017-12-13T00:00:00"/>
    <s v="-"/>
    <d v="2018-01-08T00:00:00"/>
    <s v="Nitelikli Yatırımcı"/>
    <n v="100000000"/>
    <n v="26651741.691319529"/>
    <n v="100000000"/>
    <n v="0"/>
    <m/>
    <m/>
    <m/>
    <m/>
    <m/>
  </r>
  <r>
    <n v="4"/>
    <s v="Türkiye Vakıflar Bankası T.A.O."/>
    <x v="2"/>
    <x v="0"/>
    <d v="2017-12-14T00:00:00"/>
    <s v="-"/>
    <d v="2018-01-08T00:00:00"/>
    <s v="Yurtdışı"/>
    <m/>
    <m/>
    <m/>
    <m/>
    <n v="5000000000"/>
    <s v="ABD Doları"/>
    <n v="688003200"/>
    <n v="4311996800"/>
    <n v="3639880929.5999999"/>
  </r>
  <r>
    <n v="5"/>
    <s v="Zorlu Enerji Elektrik Üretim A.Ş."/>
    <x v="3"/>
    <x v="0"/>
    <d v="2017-12-22T00:00:00"/>
    <s v="-"/>
    <d v="2018-01-08T00:00:00"/>
    <s v="Nitelikli Yatırımcı"/>
    <n v="300000000"/>
    <n v="79955225.073958591"/>
    <n v="268380000"/>
    <n v="31620000"/>
    <m/>
    <m/>
    <m/>
    <m/>
    <m/>
  </r>
  <r>
    <n v="6"/>
    <s v="Akdeniz Faktoring A.Ş."/>
    <x v="0"/>
    <x v="0"/>
    <d v="2017-12-11T00:00:00"/>
    <s v="-"/>
    <d v="2018-01-18T00:00:00"/>
    <s v="Nitelikli Yatırımcı"/>
    <n v="137000000"/>
    <n v="36018508.7811547"/>
    <n v="61000000"/>
    <n v="76000000"/>
    <m/>
    <m/>
    <m/>
    <m/>
    <m/>
  </r>
  <r>
    <n v="7"/>
    <s v="Katılım Varlık Kiralama A.Ş."/>
    <x v="0"/>
    <x v="2"/>
    <d v="2017-12-01T00:00:00"/>
    <s v="-"/>
    <d v="2018-01-25T00:00:00"/>
    <s v="Tahsisli/Nitelikli Yatırımcı"/>
    <n v="1000000000"/>
    <n v="266744911.84080663"/>
    <n v="436650000"/>
    <n v="563350000"/>
    <m/>
    <m/>
    <m/>
    <m/>
    <m/>
  </r>
  <r>
    <n v="8"/>
    <s v="Vakıf Finansal Kiralama A.Ş."/>
    <x v="0"/>
    <x v="0"/>
    <d v="2018-01-04T00:00:00"/>
    <s v="-"/>
    <d v="2018-01-25T00:00:00"/>
    <s v="Tahsisli/Nitelikli Yatırımcı"/>
    <n v="400000000"/>
    <n v="106697964.73632266"/>
    <n v="400000000"/>
    <n v="0"/>
    <m/>
    <m/>
    <m/>
    <m/>
    <m/>
  </r>
  <r>
    <n v="9"/>
    <s v="Türkiye İş Bankası A.Ş."/>
    <x v="2"/>
    <x v="0"/>
    <d v="2018-01-04T00:00:00"/>
    <s v="-"/>
    <d v="2018-01-25T00:00:00"/>
    <s v="Yurtdışı"/>
    <m/>
    <m/>
    <m/>
    <m/>
    <n v="5000000000"/>
    <s v="ABD Doları"/>
    <n v="95402500"/>
    <n v="4904597500"/>
    <n v="504726926.25"/>
  </r>
  <r>
    <n v="10"/>
    <s v="Yılmaz Holding A.Ş."/>
    <x v="3"/>
    <x v="0"/>
    <d v="2018-01-15T00:00:00"/>
    <s v="-"/>
    <d v="2018-01-25T00:00:00"/>
    <s v="Nitelikli Yatırımcı"/>
    <n v="400000000"/>
    <n v="106697964.73632266"/>
    <n v="0"/>
    <n v="400000000"/>
    <m/>
    <m/>
    <m/>
    <m/>
    <m/>
  </r>
  <r>
    <n v="11"/>
    <s v="Sümer Varlık Yönetim A.Ş."/>
    <x v="0"/>
    <x v="0"/>
    <d v="2017-11-13T00:00:00"/>
    <s v="-"/>
    <d v="2018-02-01T00:00:00"/>
    <s v="Nitelikli Yatırımcı"/>
    <n v="50000000"/>
    <n v="13285505.513484787"/>
    <n v="23500000"/>
    <n v="26500000"/>
    <m/>
    <m/>
    <m/>
    <m/>
    <m/>
  </r>
  <r>
    <n v="12"/>
    <s v="QNB Finans Finansal Kiralama A.Ş."/>
    <x v="0"/>
    <x v="0"/>
    <d v="2017-12-07T00:00:00"/>
    <s v="-"/>
    <d v="2018-02-01T00:00:00"/>
    <s v="Halka Arz/Tahsisli/Nitelikli Yatırımcı"/>
    <n v="500000000"/>
    <n v="132855055.13484788"/>
    <n v="120000000"/>
    <n v="380000000"/>
    <m/>
    <m/>
    <m/>
    <m/>
    <m/>
  </r>
  <r>
    <n v="13"/>
    <s v="Fibabanka A.Ş."/>
    <x v="2"/>
    <x v="0"/>
    <d v="2017-12-29T00:00:00"/>
    <s v="-"/>
    <d v="2018-02-01T00:00:00"/>
    <s v="Tahsisli/Nitelikli Yatırımcı"/>
    <n v="1680000000"/>
    <n v="446392985.25308889"/>
    <n v="1624765000"/>
    <n v="55235000"/>
    <m/>
    <m/>
    <m/>
    <m/>
    <m/>
  </r>
  <r>
    <n v="14"/>
    <s v="Türkiye Garanti Bankası A.Ş."/>
    <x v="2"/>
    <x v="0"/>
    <d v="2018-01-11T00:00:00"/>
    <s v="-"/>
    <d v="2018-02-01T00:00:00"/>
    <s v="Yurtdışı"/>
    <m/>
    <m/>
    <m/>
    <m/>
    <n v="6000000000"/>
    <s v="ABD Doları"/>
    <n v="205102353.27473775"/>
    <n v="5794897646.7252626"/>
    <n v="1085094000"/>
  </r>
  <r>
    <n v="15"/>
    <s v="T.C. Ziraat Bankası A.Ş."/>
    <x v="2"/>
    <x v="0"/>
    <d v="2018-01-16T00:00:00"/>
    <s v="-"/>
    <d v="2018-02-01T00:00:00"/>
    <s v="Yurtdışı"/>
    <m/>
    <m/>
    <m/>
    <m/>
    <n v="4000000000"/>
    <s v="ABD Doları"/>
    <n v="124760797.65617616"/>
    <n v="3875239202.3438239"/>
    <n v="660047000"/>
  </r>
  <r>
    <n v="16"/>
    <s v="Turk Elektronik Para A.Ş."/>
    <x v="0"/>
    <x v="0"/>
    <d v="2017-11-27T00:00:00"/>
    <s v="-"/>
    <d v="2018-02-08T00:00:00"/>
    <s v="Nitelikli Yatırımcı"/>
    <n v="27000000"/>
    <n v="7078810.7597923549"/>
    <n v="0"/>
    <n v="27000000"/>
    <m/>
    <m/>
    <m/>
    <m/>
    <m/>
  </r>
  <r>
    <n v="17"/>
    <s v="Fleetcorp Operasyonel Taşıt Kiralama ve Turizm A.Ş.***"/>
    <x v="3"/>
    <x v="0"/>
    <d v="2018-01-23T00:00:00"/>
    <s v="-"/>
    <d v="2018-02-08T00:00:00"/>
    <s v="Nitelikli Yatırımcı"/>
    <n v="300000000"/>
    <n v="78653452.886581719"/>
    <n v="0"/>
    <n v="0"/>
    <m/>
    <m/>
    <m/>
    <m/>
    <m/>
  </r>
  <r>
    <n v="18"/>
    <s v="Ulusal Faktoring A.Ş."/>
    <x v="0"/>
    <x v="0"/>
    <d v="2018-01-23T00:00:00"/>
    <s v="-"/>
    <d v="2018-02-08T00:00:00"/>
    <s v="Nitelikli Yatırımcı"/>
    <n v="170000000"/>
    <n v="44570289.969062977"/>
    <n v="62500000"/>
    <n v="107500000"/>
    <m/>
    <m/>
    <m/>
    <m/>
    <m/>
  </r>
  <r>
    <n v="19"/>
    <s v="T.C. Ziraat Bankası A.Ş."/>
    <x v="2"/>
    <x v="0"/>
    <d v="2018-01-23T00:00:00"/>
    <s v="-"/>
    <d v="2018-02-08T00:00:00"/>
    <s v="Tahsisli/Nitelikli Yatırımcı"/>
    <n v="15000000000"/>
    <n v="3932672644.3290858"/>
    <n v="8682360000"/>
    <n v="6317640000"/>
    <m/>
    <m/>
    <m/>
    <m/>
    <m/>
  </r>
  <r>
    <n v="20"/>
    <s v="T.C. Ziraat Bankası A.Ş."/>
    <x v="2"/>
    <x v="0"/>
    <d v="2018-01-23T00:00:00"/>
    <s v="-"/>
    <d v="2018-02-08T00:00:00"/>
    <s v="Tahsisli/Nitelikli Yatırımcı"/>
    <n v="2500000000"/>
    <n v="655445440.72151434"/>
    <n v="0"/>
    <n v="2500000000"/>
    <m/>
    <m/>
    <m/>
    <m/>
    <m/>
  </r>
  <r>
    <n v="21"/>
    <s v="T.C. Ziraat Bankası A.Ş."/>
    <x v="2"/>
    <x v="0"/>
    <d v="2018-01-23T00:00:00"/>
    <s v="-"/>
    <d v="2018-02-08T00:00:00"/>
    <s v="Tahsisli/Nitelikli Yatırımcı"/>
    <n v="1500000000"/>
    <n v="393267264.43290859"/>
    <n v="0"/>
    <n v="1500000000"/>
    <m/>
    <m/>
    <m/>
    <m/>
    <m/>
  </r>
  <r>
    <n v="22"/>
    <s v="Nurol Yatırım Bankası A.Ş."/>
    <x v="2"/>
    <x v="0"/>
    <d v="2018-01-26T00:00:00"/>
    <s v="-"/>
    <d v="2018-02-08T00:00:00"/>
    <s v="Nitelikli Yatırımcı"/>
    <n v="500000000"/>
    <n v="131089088.14430286"/>
    <n v="484100000"/>
    <n v="15900000"/>
    <m/>
    <m/>
    <m/>
    <m/>
    <m/>
  </r>
  <r>
    <n v="23"/>
    <s v="Türkiye Garanti Bankası A.Ş."/>
    <x v="2"/>
    <x v="0"/>
    <d v="2017-12-20T00:00:00"/>
    <s v="-"/>
    <d v="2018-02-15T00:00:00"/>
    <s v="Halka Arz/Nitelikli Yatırımcı"/>
    <n v="20000000000"/>
    <n v="5292545449.7340498"/>
    <n v="12204222507"/>
    <n v="7795777493"/>
    <m/>
    <m/>
    <m/>
    <m/>
    <m/>
  </r>
  <r>
    <n v="24"/>
    <s v="Akbank T.A.Ş."/>
    <x v="2"/>
    <x v="0"/>
    <d v="2018-01-12T00:00:00"/>
    <s v="-"/>
    <d v="2018-02-15T00:00:00"/>
    <s v="Halka Arz"/>
    <n v="10000000000"/>
    <n v="2646272724.8670249"/>
    <n v="0"/>
    <n v="10000000000"/>
    <m/>
    <m/>
    <m/>
    <m/>
    <m/>
  </r>
  <r>
    <n v="25"/>
    <s v="Sümer Faktoring A.Ş."/>
    <x v="0"/>
    <x v="0"/>
    <d v="2018-01-25T00:00:00"/>
    <s v="-"/>
    <d v="2018-02-15T00:00:00"/>
    <s v="Nitelikli Yatırımcı"/>
    <n v="30000000"/>
    <n v="7938818.1746010743"/>
    <n v="30000000"/>
    <n v="0"/>
    <m/>
    <m/>
    <m/>
    <m/>
    <m/>
  </r>
  <r>
    <n v="26"/>
    <s v="Yeditepe Faktoring A.Ş."/>
    <x v="0"/>
    <x v="0"/>
    <d v="2018-01-25T00:00:00"/>
    <s v="-"/>
    <d v="2018-02-22T00:00:00"/>
    <s v="Nitelikli Yatırımcı"/>
    <n v="175000000"/>
    <n v="45977615.469497137"/>
    <n v="90000000"/>
    <n v="85000000"/>
    <m/>
    <m/>
    <m/>
    <m/>
    <m/>
  </r>
  <r>
    <n v="27"/>
    <s v="Derindere Turizm Otomotiv Sanayi ve Ticaret A.Ş.***"/>
    <x v="3"/>
    <x v="0"/>
    <d v="2018-01-26T00:00:00"/>
    <s v="-"/>
    <d v="2018-02-22T00:00:00"/>
    <s v="Tahsisli/Nitelikli Yatırımcı"/>
    <n v="250000000"/>
    <n v="65682307.81356734"/>
    <n v="50000000"/>
    <n v="0"/>
    <m/>
    <m/>
    <m/>
    <m/>
    <m/>
  </r>
  <r>
    <n v="28"/>
    <s v="Çelik Motor Ticaret A.Ş."/>
    <x v="3"/>
    <x v="0"/>
    <d v="2018-01-29T00:00:00"/>
    <s v="-"/>
    <d v="2018-02-22T00:00:00"/>
    <s v="Nitelikli Yatırımcı"/>
    <n v="70000000"/>
    <n v="18391046.187798854"/>
    <n v="70000000"/>
    <n v="0"/>
    <m/>
    <m/>
    <m/>
    <m/>
    <m/>
  </r>
  <r>
    <n v="29"/>
    <s v="Doğtaş Kelebek Mobilya Sanayi ve Ticaret A.Ş."/>
    <x v="3"/>
    <x v="0"/>
    <d v="2018-02-01T00:00:00"/>
    <s v="-"/>
    <d v="2018-02-22T00:00:00"/>
    <s v="Nitelikli Yatırımcı"/>
    <n v="67000000"/>
    <n v="17602858.494036045"/>
    <n v="0"/>
    <n v="67000000"/>
    <m/>
    <m/>
    <m/>
    <m/>
    <m/>
  </r>
  <r>
    <n v="30"/>
    <s v="Lider Faktoring A.Ş."/>
    <x v="0"/>
    <x v="0"/>
    <d v="2018-02-14T00:00:00"/>
    <s v="-"/>
    <d v="2018-02-22T00:00:00"/>
    <s v="Tahsisli/Nitelikli Yatırımcı"/>
    <n v="225000000"/>
    <n v="59114077.032210603"/>
    <n v="210000000"/>
    <n v="15000000"/>
    <m/>
    <m/>
    <m/>
    <m/>
    <m/>
  </r>
  <r>
    <n v="31"/>
    <s v="KT Sukuk Varlık Kiralama A.Ş."/>
    <x v="0"/>
    <x v="2"/>
    <d v="2018-01-19T00:00:00"/>
    <s v="-"/>
    <d v="2018-03-01T00:00:00"/>
    <s v="Tahsisli/Nitelikli Yatırımcı"/>
    <n v="300000000"/>
    <n v="78636959.370904326"/>
    <n v="200000000"/>
    <n v="100000000"/>
    <m/>
    <m/>
    <m/>
    <m/>
    <m/>
  </r>
  <r>
    <n v="32"/>
    <s v="Fiba Faktoring A.Ş."/>
    <x v="0"/>
    <x v="0"/>
    <d v="2018-01-29T00:00:00"/>
    <s v="-"/>
    <d v="2018-03-01T00:00:00"/>
    <s v="Nitelikli Yatırımcı"/>
    <n v="500000000"/>
    <n v="131061598.95150721"/>
    <n v="247230000"/>
    <n v="252770000"/>
    <m/>
    <m/>
    <m/>
    <m/>
    <m/>
  </r>
  <r>
    <n v="33"/>
    <s v="Ereğli Tekstil Turizm Sanayi ve Ticaret A.Ş."/>
    <x v="3"/>
    <x v="0"/>
    <d v="2018-02-02T00:00:00"/>
    <s v="-"/>
    <d v="2018-03-01T00:00:00"/>
    <s v="Nitelikli Yatırımcı"/>
    <n v="300000000"/>
    <n v="78636959.370904326"/>
    <n v="205600000"/>
    <n v="94400000"/>
    <m/>
    <m/>
    <m/>
    <m/>
    <m/>
  </r>
  <r>
    <n v="34"/>
    <s v="Vakıf Varlık Kiralama A.Ş."/>
    <x v="0"/>
    <x v="2"/>
    <d v="2018-02-09T00:00:00"/>
    <s v="-"/>
    <d v="2018-03-01T00:00:00"/>
    <s v="Tahsisli/Nitelikli Yatırımcı"/>
    <n v="5000000000"/>
    <n v="1310615989.5150721"/>
    <n v="3987304047"/>
    <n v="1012695953"/>
    <m/>
    <m/>
    <m/>
    <m/>
    <m/>
  </r>
  <r>
    <n v="35"/>
    <s v="Eko Faktoring A.Ş."/>
    <x v="0"/>
    <x v="0"/>
    <d v="2018-01-31T00:00:00"/>
    <s v="-"/>
    <d v="2018-03-08T00:00:00"/>
    <s v="Nitelikli Yatırımcı"/>
    <n v="100000000"/>
    <n v="26207511.072673429"/>
    <n v="91500000"/>
    <n v="8500000"/>
    <m/>
    <m/>
    <m/>
    <m/>
    <m/>
  </r>
  <r>
    <n v="36"/>
    <s v="Ziraat Katılım Varlık Kiralama A.Ş."/>
    <x v="0"/>
    <x v="2"/>
    <d v="2018-02-19T00:00:00"/>
    <s v="-"/>
    <d v="2018-03-08T00:00:00"/>
    <s v="Tahsisli/Nitelikli Yatırımcı"/>
    <n v="2000000000"/>
    <n v="524150221.45346856"/>
    <n v="2000000000"/>
    <n v="0"/>
    <m/>
    <m/>
    <m/>
    <m/>
    <m/>
  </r>
  <r>
    <n v="37"/>
    <s v="Devir Faktoring A.Ş."/>
    <x v="0"/>
    <x v="0"/>
    <d v="2018-02-23T00:00:00"/>
    <s v="-"/>
    <d v="2018-03-08T00:00:00"/>
    <s v="Nitelikli Yatırımcı"/>
    <n v="60000000"/>
    <n v="15724506.643604057"/>
    <n v="40500000"/>
    <n v="19500000"/>
    <m/>
    <m/>
    <m/>
    <m/>
    <m/>
  </r>
  <r>
    <n v="38"/>
    <s v="Fibabanka A.Ş."/>
    <x v="2"/>
    <x v="3"/>
    <d v="2017-12-05T00:00:00"/>
    <s v="-"/>
    <d v="2018-03-15T00:00:00"/>
    <s v="Halka Arz/Tahsisli/Nitelikli Yatırımcı"/>
    <n v="500000000"/>
    <n v="128386185.64642444"/>
    <n v="24088000"/>
    <n v="475912000"/>
    <m/>
    <m/>
    <m/>
    <m/>
    <m/>
  </r>
  <r>
    <n v="39"/>
    <s v="Türkiye İhracat Kredi Bankası A.Ş."/>
    <x v="2"/>
    <x v="0"/>
    <d v="2018-02-07T00:00:00"/>
    <s v="-"/>
    <d v="2018-03-15T00:00:00"/>
    <s v="Yurtdışı"/>
    <m/>
    <m/>
    <m/>
    <m/>
    <n v="1000000000"/>
    <s v="ABD Doları"/>
    <n v="500000000"/>
    <n v="500000000"/>
    <n v="2645250000"/>
  </r>
  <r>
    <n v="40"/>
    <s v="Katılım Varlık Kiralama A.Ş."/>
    <x v="0"/>
    <x v="2"/>
    <d v="2018-02-16T00:00:00"/>
    <s v="-"/>
    <d v="2018-03-15T00:00:00"/>
    <s v="Tahsisli/Nitelikli Yatırımcı"/>
    <n v="500000000"/>
    <n v="128386185.64642444"/>
    <n v="66060000"/>
    <n v="433940000"/>
    <m/>
    <m/>
    <m/>
    <m/>
    <m/>
  </r>
  <r>
    <n v="41"/>
    <s v="Halk Yatırım Menkul Değerler A.Ş."/>
    <x v="0"/>
    <x v="0"/>
    <d v="2018-02-23T00:00:00"/>
    <s v="-"/>
    <d v="2018-03-15T00:00:00"/>
    <s v="Nitelikli Yatırımcı"/>
    <n v="330000000"/>
    <n v="84734882.526640132"/>
    <n v="330000000"/>
    <n v="0"/>
    <m/>
    <m/>
    <m/>
    <m/>
    <m/>
  </r>
  <r>
    <n v="42"/>
    <s v="Halk Yatırım Menkul Değerler A.Ş."/>
    <x v="0"/>
    <x v="0"/>
    <d v="2018-02-23T00:00:00"/>
    <s v="-"/>
    <d v="2018-03-15T00:00:00"/>
    <s v="Nitelikli Yatırımcı"/>
    <n v="30000000"/>
    <n v="7703171.1387854666"/>
    <n v="0"/>
    <n v="30000000"/>
    <m/>
    <m/>
    <m/>
    <m/>
    <m/>
  </r>
  <r>
    <n v="43"/>
    <s v="Garanti Faktoring A.Ş."/>
    <x v="0"/>
    <x v="0"/>
    <d v="2018-02-28T00:00:00"/>
    <s v="-"/>
    <d v="2018-03-15T00:00:00"/>
    <s v="Nitelikli Yatırımcı"/>
    <n v="350000000"/>
    <n v="89870329.95249711"/>
    <n v="346769000"/>
    <n v="3231000"/>
    <m/>
    <m/>
    <m/>
    <m/>
    <m/>
  </r>
  <r>
    <n v="44"/>
    <s v="Oyak Yatırım Menkul Değerler A.Ş."/>
    <x v="0"/>
    <x v="0"/>
    <d v="2018-03-01T00:00:00"/>
    <s v="-"/>
    <d v="2018-03-15T00:00:00"/>
    <s v="Nitelikli Yatırımcı"/>
    <n v="180000000"/>
    <n v="46219026.832712799"/>
    <n v="177720000"/>
    <n v="2280000"/>
    <m/>
    <m/>
    <m/>
    <m/>
    <m/>
  </r>
  <r>
    <n v="45"/>
    <s v="Ünlü Menkul Değerler A.Ş."/>
    <x v="0"/>
    <x v="0"/>
    <d v="2018-03-01T00:00:00"/>
    <s v="-"/>
    <d v="2018-03-15T00:00:00"/>
    <s v="Nitelikli Yatırımcı"/>
    <n v="75000000"/>
    <n v="19257927.846963666"/>
    <n v="74931120"/>
    <n v="68880"/>
    <m/>
    <m/>
    <m/>
    <m/>
    <m/>
  </r>
  <r>
    <n v="46"/>
    <s v="Aktif Bank Sukuk Varlık Kiralama A.Ş."/>
    <x v="0"/>
    <x v="2"/>
    <d v="2018-03-01T00:00:00"/>
    <s v="-"/>
    <d v="2018-03-15T00:00:00"/>
    <s v="Nitelikli Yatırımcı"/>
    <n v="400000000"/>
    <n v="102708948.51713955"/>
    <n v="400000000"/>
    <n v="0"/>
    <m/>
    <m/>
    <m/>
    <m/>
    <m/>
  </r>
  <r>
    <n v="47"/>
    <s v="Bankpozitif Kredi ve Kalkınma Bankası A.Ş."/>
    <x v="2"/>
    <x v="0"/>
    <d v="2018-03-05T00:00:00"/>
    <s v="-"/>
    <d v="2018-03-15T00:00:00"/>
    <s v="Nitelikli Yatırımcı"/>
    <n v="400000000"/>
    <n v="102708948.51713955"/>
    <n v="240000000"/>
    <n v="160000000"/>
    <m/>
    <m/>
    <m/>
    <m/>
    <m/>
  </r>
  <r>
    <n v="48"/>
    <s v="Rönesans Gayrimenkul Yatırım A.Ş."/>
    <x v="3"/>
    <x v="0"/>
    <d v="2018-03-06T00:00:00"/>
    <s v="-"/>
    <d v="2018-03-15T00:00:00"/>
    <s v="Yurtdışı"/>
    <m/>
    <m/>
    <m/>
    <m/>
    <n v="750000000"/>
    <s v="ABD Doları"/>
    <n v="300000000"/>
    <n v="450000000"/>
    <n v="1587150000"/>
  </r>
  <r>
    <n v="49"/>
    <s v="Şeker Yatırım Menkul Değerler A.Ş.***"/>
    <x v="0"/>
    <x v="0"/>
    <d v="2018-01-29T00:00:00"/>
    <s v="-"/>
    <d v="2018-03-22T00:00:00"/>
    <s v="Nitelikli Yatırımcı"/>
    <n v="100000000"/>
    <n v="25538217.943151925"/>
    <n v="95436400"/>
    <n v="0"/>
    <m/>
    <m/>
    <m/>
    <m/>
    <m/>
  </r>
  <r>
    <n v="50"/>
    <s v="TF Varlık Kiralama A.Ş."/>
    <x v="0"/>
    <x v="2"/>
    <d v="2018-02-20T00:00:00"/>
    <s v="-"/>
    <d v="2018-03-22T00:00:00"/>
    <s v="Yurtdışı"/>
    <m/>
    <m/>
    <m/>
    <m/>
    <n v="450000000"/>
    <s v="ABD Doları"/>
    <n v="0"/>
    <n v="450000000"/>
    <n v="0"/>
  </r>
  <r>
    <n v="51"/>
    <s v="Turkcell İletişim Hizmetleri A.Ş."/>
    <x v="3"/>
    <x v="0"/>
    <d v="2018-02-26T00:00:00"/>
    <s v="-"/>
    <d v="2018-03-22T00:00:00"/>
    <s v="Yurtdışı"/>
    <m/>
    <m/>
    <m/>
    <m/>
    <n v="750000000"/>
    <s v="ABD Doları"/>
    <n v="500000000"/>
    <n v="250000000"/>
    <n v="2645250000"/>
  </r>
  <r>
    <n v="52"/>
    <s v="Korteks Mensucat Sanayi ve Ticaret A.Ş."/>
    <x v="3"/>
    <x v="0"/>
    <d v="2018-03-02T00:00:00"/>
    <s v="-"/>
    <d v="2018-03-22T00:00:00"/>
    <s v="Nitelikli Yatırımcı"/>
    <n v="350000000"/>
    <n v="89383762.801031739"/>
    <n v="185160000"/>
    <n v="164840000"/>
    <m/>
    <m/>
    <m/>
    <m/>
    <m/>
  </r>
  <r>
    <n v="53"/>
    <s v="Güven Varlık Yönetimi A.Ş."/>
    <x v="0"/>
    <x v="0"/>
    <d v="2018-03-06T00:00:00"/>
    <s v="-"/>
    <d v="2018-03-22T00:00:00"/>
    <s v="Tahsisli/Nitelikli Yatırımcı"/>
    <n v="265000000"/>
    <n v="67676277.549352601"/>
    <n v="229550000"/>
    <n v="35450000"/>
    <m/>
    <m/>
    <m/>
    <m/>
    <m/>
  </r>
  <r>
    <n v="54"/>
    <s v="Sardes Faktoring A.Ş."/>
    <x v="0"/>
    <x v="0"/>
    <d v="2018-03-16T00:00:00"/>
    <s v="-"/>
    <d v="2018-03-22T00:00:00"/>
    <s v="Nitelikli Yatırımcı"/>
    <n v="40000000"/>
    <n v="10215287.17726077"/>
    <n v="0"/>
    <n v="40000000"/>
    <m/>
    <m/>
    <m/>
    <m/>
    <m/>
  </r>
  <r>
    <n v="55"/>
    <s v="Parafinans Faktoring A.Ş."/>
    <x v="0"/>
    <x v="0"/>
    <d v="2017-12-27T00:00:00"/>
    <s v="-"/>
    <d v="2018-03-30T00:00:00"/>
    <s v="Tahsisli/Nitelikli Yatırımcı"/>
    <n v="60000000"/>
    <n v="15166835.187057635"/>
    <n v="0"/>
    <n v="60000000"/>
    <m/>
    <m/>
    <m/>
    <m/>
    <m/>
  </r>
  <r>
    <n v="56"/>
    <s v="Yapı ve Kredi Bankası A.Ş."/>
    <x v="2"/>
    <x v="0"/>
    <d v="2018-02-28T00:00:00"/>
    <s v="-"/>
    <d v="2018-03-30T00:00:00"/>
    <s v="Yurtdışı"/>
    <m/>
    <m/>
    <m/>
    <m/>
    <n v="7000000000"/>
    <s v="ABD Doları"/>
    <n v="9496764.9560533036"/>
    <n v="6990503235.0439463"/>
    <n v="50242635"/>
  </r>
  <r>
    <n v="57"/>
    <s v="Fibabanka A.Ş."/>
    <x v="2"/>
    <x v="0"/>
    <d v="2018-03-06T00:00:00"/>
    <s v="-"/>
    <d v="2018-03-30T00:00:00"/>
    <s v="Tahsisli/Nitelikli Yatırımcı"/>
    <n v="300000000"/>
    <n v="75834175.935288176"/>
    <n v="0"/>
    <n v="300000000"/>
    <m/>
    <m/>
    <m/>
    <m/>
    <m/>
  </r>
  <r>
    <n v="58"/>
    <s v="İş Yatırım Menkul Değerler A.Ş."/>
    <x v="0"/>
    <x v="0"/>
    <d v="2018-03-07T00:00:00"/>
    <s v="-"/>
    <d v="2018-03-30T00:00:00"/>
    <s v="Tahsisli/Nitelikli Yatırımcı"/>
    <n v="224000000"/>
    <n v="56622851.365015164"/>
    <n v="221110000"/>
    <n v="2890000"/>
    <m/>
    <m/>
    <m/>
    <m/>
    <m/>
  </r>
  <r>
    <n v="59"/>
    <s v="Katılım Varlık Kiralama A.Ş."/>
    <x v="0"/>
    <x v="2"/>
    <d v="2018-03-07T00:00:00"/>
    <s v="-"/>
    <d v="2018-03-30T00:00:00"/>
    <s v="Tahsisli/Nitelikli Yatırımcı"/>
    <n v="300000000"/>
    <n v="75834175.935288176"/>
    <n v="200100000"/>
    <n v="99900000"/>
    <m/>
    <m/>
    <m/>
    <m/>
    <m/>
  </r>
  <r>
    <n v="60"/>
    <s v="Ziraat Katılım Varlık Kiralama A.Ş."/>
    <x v="0"/>
    <x v="2"/>
    <d v="2018-03-08T00:00:00"/>
    <s v="-"/>
    <d v="2018-03-30T00:00:00"/>
    <s v="Yurtdışı"/>
    <m/>
    <m/>
    <m/>
    <m/>
    <n v="500000000"/>
    <s v="ABD Doları"/>
    <n v="0"/>
    <n v="500000000"/>
    <n v="0"/>
  </r>
  <r>
    <n v="61"/>
    <s v="Creditwest Faktoring A.Ş."/>
    <x v="0"/>
    <x v="0"/>
    <d v="2018-01-31T00:00:00"/>
    <s v="-"/>
    <d v="2018-04-05T00:00:00"/>
    <s v="Nitelikli Yatırımcı"/>
    <n v="200000000"/>
    <n v="49576124.138614841"/>
    <n v="108000000"/>
    <n v="92000000"/>
    <m/>
    <m/>
    <m/>
    <m/>
    <m/>
  </r>
  <r>
    <n v="62"/>
    <s v="Huzur Faktoring A.Ş."/>
    <x v="0"/>
    <x v="0"/>
    <d v="2018-03-27T00:00:00"/>
    <s v="-"/>
    <d v="2018-04-05T00:00:00"/>
    <s v="Nitelikli Yatırımcı"/>
    <n v="65000000"/>
    <n v="16112240.345049823"/>
    <n v="10000000"/>
    <n v="55000000"/>
    <m/>
    <m/>
    <m/>
    <m/>
    <m/>
  </r>
  <r>
    <n v="63"/>
    <s v="Gedik Yatırım Holding A.Ş."/>
    <x v="3"/>
    <x v="0"/>
    <d v="2018-03-29T00:00:00"/>
    <s v="-"/>
    <d v="2018-04-05T00:00:00"/>
    <s v="Nitelikli Yatırımcı"/>
    <n v="45000000"/>
    <n v="11154627.931188339"/>
    <n v="45000000"/>
    <n v="0"/>
    <m/>
    <m/>
    <m/>
    <m/>
    <m/>
  </r>
  <r>
    <n v="64"/>
    <s v="Türkiye Garanti Bankası A.Ş."/>
    <x v="2"/>
    <x v="4"/>
    <d v="2018-02-07T00:00:00"/>
    <s v="-"/>
    <d v="2018-04-16T00:00:00"/>
    <s v="Yurtdışı"/>
    <m/>
    <m/>
    <m/>
    <m/>
    <n v="2000000000"/>
    <s v="Avro"/>
    <n v="24781100.280852471"/>
    <n v="1975218899.7191474"/>
    <n v="150000000"/>
  </r>
  <r>
    <n v="65"/>
    <s v="Halk Varlık Kiralama A.Ş."/>
    <x v="0"/>
    <x v="2"/>
    <d v="2018-03-07T00:00:00"/>
    <s v="-"/>
    <d v="2018-04-16T00:00:00"/>
    <s v="Tahsisli/Nitelikli Yatırımcı"/>
    <n v="400000000"/>
    <n v="97480138.42179656"/>
    <n v="250000000"/>
    <n v="150000000"/>
    <m/>
    <m/>
    <m/>
    <m/>
    <m/>
  </r>
  <r>
    <n v="66"/>
    <s v="Ak Faktoring A.Ş."/>
    <x v="0"/>
    <x v="0"/>
    <d v="2018-03-16T00:00:00"/>
    <s v="-"/>
    <d v="2018-04-16T00:00:00"/>
    <s v="Tahsisli/Nitelikli Yatırımcı"/>
    <n v="180000000"/>
    <n v="43866062.289808452"/>
    <n v="0"/>
    <n v="180000000"/>
    <m/>
    <m/>
    <m/>
    <m/>
    <m/>
  </r>
  <r>
    <n v="67"/>
    <s v="TEB Finansman A.Ş."/>
    <x v="0"/>
    <x v="0"/>
    <d v="2018-03-21T00:00:00"/>
    <s v="-"/>
    <d v="2018-04-16T00:00:00"/>
    <s v="Tahsisli/Nitelikli Yatırımcı"/>
    <n v="350000000"/>
    <n v="85295121.11907199"/>
    <n v="75000000"/>
    <n v="275000000"/>
    <m/>
    <m/>
    <m/>
    <m/>
    <m/>
  </r>
  <r>
    <n v="68"/>
    <s v="Aktif Yatırım Bankası A.Ş."/>
    <x v="2"/>
    <x v="0"/>
    <d v="2018-03-21T00:00:00"/>
    <s v="-"/>
    <d v="2018-04-16T00:00:00"/>
    <s v="Halka Arz/Nitelikli Yatırımcı"/>
    <n v="700000000"/>
    <n v="170590242.23814398"/>
    <n v="700000000"/>
    <n v="0"/>
    <m/>
    <m/>
    <m/>
    <m/>
    <m/>
  </r>
  <r>
    <n v="69"/>
    <s v="Yapı Kredi Yatırım Menkul Değerler A.Ş."/>
    <x v="0"/>
    <x v="0"/>
    <d v="2018-03-22T00:00:00"/>
    <s v="-"/>
    <d v="2018-04-16T00:00:00"/>
    <s v="Tahsisli/Nitelikli Yatırımcı"/>
    <n v="665000000"/>
    <n v="162060730.1262368"/>
    <n v="665000000"/>
    <n v="0"/>
    <m/>
    <m/>
    <m/>
    <m/>
    <m/>
  </r>
  <r>
    <n v="70"/>
    <s v="Yapı Kredi Finansal Kiralama A.O."/>
    <x v="0"/>
    <x v="0"/>
    <d v="2018-03-26T00:00:00"/>
    <s v="-"/>
    <d v="2018-04-16T00:00:00"/>
    <s v="Nitelikli Yatırımcı"/>
    <n v="2500000000"/>
    <n v="609250865.13622856"/>
    <n v="1800060000"/>
    <n v="699940000"/>
    <m/>
    <m/>
    <m/>
    <m/>
    <m/>
  </r>
  <r>
    <n v="71"/>
    <s v="LDR Turizm A.Ş."/>
    <x v="3"/>
    <x v="0"/>
    <d v="2018-03-29T00:00:00"/>
    <s v="-"/>
    <d v="2018-04-16T00:00:00"/>
    <s v="Nitelikli Yatırımcı"/>
    <n v="100000000"/>
    <n v="24370034.60544914"/>
    <n v="14000000"/>
    <n v="86000000"/>
    <m/>
    <m/>
    <m/>
    <m/>
    <m/>
  </r>
  <r>
    <n v="72"/>
    <s v="Deva Holding A.Ş."/>
    <x v="3"/>
    <x v="0"/>
    <d v="2018-03-30T00:00:00"/>
    <s v="-"/>
    <d v="2018-04-16T00:00:00"/>
    <s v="Nitelikli Yatırımcı"/>
    <n v="150000000"/>
    <n v="36555051.90817371"/>
    <n v="145000000"/>
    <n v="5000000"/>
    <m/>
    <m/>
    <m/>
    <m/>
    <m/>
  </r>
  <r>
    <n v="73"/>
    <s v="Bereket Varlık Kiralama A.Ş."/>
    <x v="0"/>
    <x v="2"/>
    <d v="2018-04-02T00:00:00"/>
    <s v="-"/>
    <d v="2018-04-16T00:00:00"/>
    <s v="Yurtdışı"/>
    <m/>
    <m/>
    <m/>
    <m/>
    <n v="200000000"/>
    <s v="ABD Doları"/>
    <n v="90000000"/>
    <n v="110000000"/>
    <n v="476145000"/>
  </r>
  <r>
    <n v="74"/>
    <s v="Koçtaş Yapı Marketleri Ticaret A.Ş."/>
    <x v="3"/>
    <x v="0"/>
    <d v="2018-03-16T00:00:00"/>
    <s v="-"/>
    <d v="2018-04-27T00:00:00"/>
    <s v="Nitelikli Yatırımcı"/>
    <n v="100000000"/>
    <n v="24625689.519306537"/>
    <n v="30000000"/>
    <n v="70000000"/>
    <m/>
    <m/>
    <m/>
    <m/>
    <m/>
  </r>
  <r>
    <n v="75"/>
    <s v="Vera Varlık Yönetim A.Ş."/>
    <x v="0"/>
    <x v="0"/>
    <d v="2018-03-29T00:00:00"/>
    <s v="-"/>
    <d v="2018-04-27T00:00:00"/>
    <s v="Nitelikli Yatırımcı"/>
    <n v="70000000"/>
    <n v="17237982.663514577"/>
    <n v="55000000"/>
    <n v="15000000"/>
    <m/>
    <m/>
    <m/>
    <m/>
    <m/>
  </r>
  <r>
    <n v="76"/>
    <s v="Türkiye İş Bankası A.Ş."/>
    <x v="2"/>
    <x v="4"/>
    <d v="2018-03-30T00:00:00"/>
    <s v="-"/>
    <d v="2018-04-27T00:00:00"/>
    <s v="Yurtdışı"/>
    <m/>
    <m/>
    <m/>
    <m/>
    <n v="2000000000"/>
    <s v="Avro"/>
    <n v="0"/>
    <n v="2000000000"/>
    <n v="0"/>
  </r>
  <r>
    <n v="77"/>
    <s v="Türkiye Şişe ve Cam Fabrikaları A.Ş."/>
    <x v="0"/>
    <x v="0"/>
    <d v="2018-04-10T00:00:00"/>
    <s v="-"/>
    <d v="2018-04-27T00:00:00"/>
    <s v="Yurtdışı"/>
    <m/>
    <m/>
    <m/>
    <m/>
    <n v="750000000"/>
    <s v="ABD Doları"/>
    <n v="0"/>
    <n v="750000000"/>
    <n v="0"/>
  </r>
  <r>
    <n v="78"/>
    <s v="Sümer Faktoring A.Ş.***"/>
    <x v="0"/>
    <x v="0"/>
    <d v="2018-04-12T00:00:00"/>
    <s v="-"/>
    <d v="2018-04-27T00:00:00"/>
    <s v="Nitelikli Yatırımcı"/>
    <n v="36000000"/>
    <n v="8865248.226950353"/>
    <n v="34000000"/>
    <n v="0"/>
    <m/>
    <m/>
    <m/>
    <m/>
    <m/>
  </r>
  <r>
    <n v="79"/>
    <s v="Lider Faktoring A.Ş."/>
    <x v="0"/>
    <x v="0"/>
    <d v="2018-04-17T00:00:00"/>
    <s v="-"/>
    <d v="2018-04-27T00:00:00"/>
    <s v="Tahsisli/Nitelikli Yatırımcı"/>
    <n v="165000000"/>
    <n v="40632387.706855789"/>
    <n v="90000000"/>
    <n v="75000000"/>
    <m/>
    <m/>
    <m/>
    <m/>
    <m/>
  </r>
  <r>
    <n v="80"/>
    <s v="Nurol Yatırım Bankası A.Ş."/>
    <x v="2"/>
    <x v="0"/>
    <d v="2018-04-10T00:00:00"/>
    <s v="-"/>
    <d v="2018-05-04T00:00:00"/>
    <s v="Nitelikli Yatırımcı"/>
    <n v="300000000"/>
    <n v="70379580.537699997"/>
    <n v="290000000"/>
    <n v="10000000"/>
    <m/>
    <m/>
    <m/>
    <m/>
    <m/>
  </r>
  <r>
    <n v="81"/>
    <s v="Aktif Yatırım Bankası A.Ş."/>
    <x v="2"/>
    <x v="0"/>
    <d v="2018-04-12T00:00:00"/>
    <s v="-"/>
    <d v="2018-05-04T00:00:00"/>
    <s v="Nitelikli Yatırımcı"/>
    <n v="50000000"/>
    <n v="11729930.089616666"/>
    <n v="0"/>
    <n v="50000000"/>
    <m/>
    <m/>
    <m/>
    <m/>
    <m/>
  </r>
  <r>
    <n v="82"/>
    <s v="Teknik Yapı Teknik Yapılar Sanayi ve Ticaret A.Ş."/>
    <x v="3"/>
    <x v="0"/>
    <d v="2018-03-14T00:00:00"/>
    <s v="-"/>
    <d v="2018-05-11T00:00:00"/>
    <s v="Nitelikli Yatırımcı"/>
    <n v="250000000"/>
    <n v="58619395.985743761"/>
    <n v="0"/>
    <n v="250000000"/>
    <m/>
    <m/>
    <m/>
    <m/>
    <m/>
  </r>
  <r>
    <n v="83"/>
    <s v="Gedik Yatırım Menkul Değerler A.Ş."/>
    <x v="0"/>
    <x v="0"/>
    <d v="2018-03-23T00:00:00"/>
    <s v="-"/>
    <d v="2018-05-11T00:00:00"/>
    <s v="Halka Arz/Nitelikli Yatırımcı"/>
    <n v="300000000"/>
    <n v="70343275.182892516"/>
    <n v="150000000"/>
    <n v="150000000"/>
    <m/>
    <m/>
    <m/>
    <m/>
    <m/>
  </r>
  <r>
    <n v="84"/>
    <s v="QNB Finansbank A.Ş."/>
    <x v="2"/>
    <x v="0"/>
    <d v="2018-04-19T00:00:00"/>
    <s v="-"/>
    <d v="2018-05-11T00:00:00"/>
    <s v="Yurtdışı"/>
    <m/>
    <m/>
    <m/>
    <m/>
    <n v="5000000000"/>
    <s v="ABD Doları"/>
    <n v="154600000"/>
    <n v="4845400000"/>
    <n v="817911300"/>
  </r>
  <r>
    <n v="85"/>
    <s v="Akbank T.A.Ş."/>
    <x v="2"/>
    <x v="0"/>
    <d v="2018-04-26T00:00:00"/>
    <s v="-"/>
    <d v="2018-05-11T00:00:00"/>
    <s v="Tahsisli/Nitelikli Yatırımcı"/>
    <n v="20000000000"/>
    <n v="4689551678.8595009"/>
    <n v="9049570000"/>
    <n v="10950430000"/>
    <m/>
    <m/>
    <m/>
    <m/>
    <m/>
  </r>
  <r>
    <n v="86"/>
    <s v="Turkish Bank A.Ş."/>
    <x v="2"/>
    <x v="0"/>
    <d v="2018-04-30T00:00:00"/>
    <s v="-"/>
    <d v="2018-05-11T00:00:00"/>
    <s v="Nitelikli Yatırımcı"/>
    <n v="150000000"/>
    <n v="35171637.591446258"/>
    <n v="95000000"/>
    <n v="55000000"/>
    <m/>
    <m/>
    <m/>
    <m/>
    <m/>
  </r>
  <r>
    <n v="87"/>
    <s v="Halk Finansal Kiralama A.Ş."/>
    <x v="0"/>
    <x v="0"/>
    <d v="2018-05-02T00:00:00"/>
    <s v="-"/>
    <d v="2018-05-11T00:00:00"/>
    <s v="Nitelikli Yatırımcı"/>
    <n v="905072000"/>
    <n v="212219095.85443631"/>
    <n v="645000000"/>
    <n v="260072000"/>
    <m/>
    <m/>
    <m/>
    <m/>
    <m/>
  </r>
  <r>
    <n v="88"/>
    <s v="Destek Faktoring A.Ş."/>
    <x v="0"/>
    <x v="0"/>
    <d v="2018-04-18T00:00:00"/>
    <s v="-"/>
    <d v="2018-05-17T00:00:00"/>
    <s v="Nitelikli Yatırımcı"/>
    <n v="500000000"/>
    <n v="112405017.75999281"/>
    <n v="65400000"/>
    <n v="434600000"/>
    <m/>
    <m/>
    <m/>
    <m/>
    <m/>
  </r>
  <r>
    <n v="89"/>
    <s v="Türkiye Vakıflar Bankası T.A.O."/>
    <x v="2"/>
    <x v="0"/>
    <d v="2018-04-18T00:00:00"/>
    <s v="-"/>
    <d v="2018-05-17T00:00:00"/>
    <s v="Nitelikli Yatırımcı"/>
    <n v="3000000000"/>
    <n v="674430106.55995679"/>
    <n v="240000000"/>
    <n v="2760000000"/>
    <m/>
    <m/>
    <m/>
    <m/>
    <m/>
  </r>
  <r>
    <n v="90"/>
    <s v="Ünlü Menkul Değerler A.Ş."/>
    <x v="0"/>
    <x v="0"/>
    <d v="2018-04-19T00:00:00"/>
    <s v="-"/>
    <d v="2018-05-17T00:00:00"/>
    <s v="Nitelikli Yatırımcı"/>
    <n v="100000000"/>
    <n v="22481003.551998563"/>
    <n v="67133100"/>
    <n v="32866900"/>
    <m/>
    <m/>
    <m/>
    <m/>
    <m/>
  </r>
  <r>
    <n v="91"/>
    <s v="Kaleseramik, Çanakkale Kalebodur Seramik Sanayi A.Ş."/>
    <x v="3"/>
    <x v="0"/>
    <d v="2018-04-25T00:00:00"/>
    <s v="-"/>
    <d v="2018-05-17T00:00:00"/>
    <s v="Nitelikli Yatırımcı"/>
    <n v="100000000"/>
    <n v="22481003.551998563"/>
    <n v="50000000"/>
    <n v="50000000"/>
    <m/>
    <m/>
    <m/>
    <m/>
    <m/>
  </r>
  <r>
    <n v="92"/>
    <s v="Global Yatırım Holding A.Ş."/>
    <x v="3"/>
    <x v="0"/>
    <d v="2018-04-20T00:00:00"/>
    <s v="-"/>
    <d v="2018-05-24T00:00:00"/>
    <s v="Nitelikli Yatırımcı"/>
    <n v="250000000"/>
    <n v="53065036.508745119"/>
    <n v="75000000"/>
    <n v="175000000"/>
    <m/>
    <m/>
    <m/>
    <m/>
    <m/>
  </r>
  <r>
    <n v="93"/>
    <s v="Mogan Enerji Yatırım Holding A.Ş."/>
    <x v="3"/>
    <x v="0"/>
    <d v="2018-05-18T00:00:00"/>
    <s v="-"/>
    <d v="2018-05-24T00:00:00"/>
    <s v="Yurtdışı"/>
    <m/>
    <m/>
    <m/>
    <m/>
    <n v="90000000"/>
    <s v="Avro"/>
    <n v="90000000"/>
    <n v="0"/>
    <n v="544770000"/>
  </r>
  <r>
    <n v="94"/>
    <s v="Set Varlık Kiralama A.Ş."/>
    <x v="0"/>
    <x v="2"/>
    <d v="2018-01-31T00:00:00"/>
    <s v="-"/>
    <d v="2018-05-31T00:00:00"/>
    <s v="Tahsisli"/>
    <n v="900000"/>
    <n v="200494.55323130387"/>
    <n v="900000"/>
    <n v="0"/>
    <m/>
    <m/>
    <m/>
    <m/>
    <m/>
  </r>
  <r>
    <n v="95"/>
    <s v="Aktif Yatırım Bankası A.Ş. (4) No’lu Turkcell Varlık Finansmanı Fonu"/>
    <x v="1"/>
    <x v="1"/>
    <d v="2018-04-19T00:00:00"/>
    <s v="-"/>
    <d v="2018-05-31T00:00:00"/>
    <s v="Nitelikli Yatırımcı"/>
    <n v="100000000"/>
    <n v="22277172.581255987"/>
    <n v="60000000"/>
    <n v="40000000"/>
    <m/>
    <m/>
    <m/>
    <m/>
    <m/>
  </r>
  <r>
    <n v="96"/>
    <s v="Şeker Finansal Kiralama A.Ş.***"/>
    <x v="0"/>
    <x v="0"/>
    <d v="2018-04-24T00:00:00"/>
    <s v="-"/>
    <d v="2018-05-31T00:00:00"/>
    <s v="Halka Arz/Tahsisli/Nitelikli Yatırımcı"/>
    <n v="150000000"/>
    <n v="33415758.871883981"/>
    <n v="149393700"/>
    <n v="0"/>
    <m/>
    <m/>
    <m/>
    <m/>
    <m/>
  </r>
  <r>
    <n v="97"/>
    <s v="Pasha Yatırım Bankası A.Ş."/>
    <x v="2"/>
    <x v="0"/>
    <d v="2018-05-02T00:00:00"/>
    <s v="-"/>
    <d v="2018-05-31T00:00:00"/>
    <s v="Nitelikli Yatırımcı"/>
    <n v="250000000"/>
    <n v="55692931.453139968"/>
    <n v="161184000"/>
    <n v="88816000"/>
    <m/>
    <m/>
    <m/>
    <m/>
    <m/>
  </r>
  <r>
    <n v="98"/>
    <s v="Pasha Yatırım Bankası A.Ş."/>
    <x v="2"/>
    <x v="0"/>
    <d v="2018-05-02T00:00:00"/>
    <s v="-"/>
    <d v="2018-05-31T00:00:00"/>
    <s v="Yurtdışı"/>
    <m/>
    <m/>
    <m/>
    <m/>
    <n v="135000000"/>
    <s v="Türk Lirası"/>
    <n v="113927500"/>
    <n v="21072500"/>
    <n v="113927500"/>
  </r>
  <r>
    <n v="99"/>
    <s v="Hayat Varlık Yönetim A.Ş."/>
    <x v="0"/>
    <x v="0"/>
    <d v="2018-05-04T00:00:00"/>
    <s v="-"/>
    <d v="2018-05-31T00:00:00"/>
    <s v="Nitelikli Yatırımcı"/>
    <n v="400000000"/>
    <n v="89108690.325023949"/>
    <n v="31000000"/>
    <n v="369000000"/>
    <m/>
    <m/>
    <m/>
    <m/>
    <m/>
  </r>
  <r>
    <n v="100"/>
    <s v="Ak Yatırım Menkul Değerler A.Ş."/>
    <x v="0"/>
    <x v="0"/>
    <d v="2018-05-07T00:00:00"/>
    <s v="-"/>
    <d v="2018-05-31T00:00:00"/>
    <s v="Nitelikli Yatırımcı"/>
    <n v="400000000"/>
    <n v="89108690.325023949"/>
    <n v="400000000"/>
    <n v="0"/>
    <m/>
    <m/>
    <m/>
    <m/>
    <m/>
  </r>
  <r>
    <n v="101"/>
    <s v="Ak Yatırım Menkul Değerler A.Ş."/>
    <x v="0"/>
    <x v="0"/>
    <d v="2018-05-07T00:00:00"/>
    <s v="-"/>
    <d v="2018-05-31T00:00:00"/>
    <s v="Nitelikli Yatırımcı"/>
    <n v="150000000"/>
    <n v="33415758.871883981"/>
    <n v="15298000"/>
    <n v="134702000"/>
    <m/>
    <m/>
    <m/>
    <m/>
    <m/>
  </r>
  <r>
    <n v="102"/>
    <s v="Bien Yapı Ürünleri Sanayi Turizm ve Ticaret A.Ş."/>
    <x v="3"/>
    <x v="0"/>
    <d v="2018-05-08T00:00:00"/>
    <s v="-"/>
    <d v="2018-05-31T00:00:00"/>
    <s v="Tahsisli"/>
    <n v="110000000"/>
    <n v="24504889.839381587"/>
    <n v="110000000"/>
    <n v="0"/>
    <m/>
    <m/>
    <m/>
    <m/>
    <m/>
  </r>
  <r>
    <n v="103"/>
    <s v="Bankpozitif Kredi ve Kalkınma Bankası A.Ş."/>
    <x v="2"/>
    <x v="0"/>
    <d v="2018-05-14T00:00:00"/>
    <s v="-"/>
    <d v="2018-05-31T00:00:00"/>
    <s v="Nitelikli Yatırımcı"/>
    <n v="350000000"/>
    <n v="77970104.034395948"/>
    <n v="0"/>
    <n v="350000000"/>
    <m/>
    <m/>
    <m/>
    <m/>
    <m/>
  </r>
  <r>
    <n v="104"/>
    <s v="Başer Faktoring A.Ş."/>
    <x v="0"/>
    <x v="0"/>
    <d v="2018-05-16T00:00:00"/>
    <s v="-"/>
    <d v="2018-05-31T00:00:00"/>
    <s v="Nitelikli Yatırımcı"/>
    <n v="75000000"/>
    <n v="16707879.43594199"/>
    <n v="0"/>
    <n v="75000000"/>
    <m/>
    <m/>
    <m/>
    <m/>
    <m/>
  </r>
  <r>
    <n v="105"/>
    <s v="Aktif Yatırım Bankası A.Ş. (10) No’lu  Varlık Finansmanı Fonu"/>
    <x v="1"/>
    <x v="1"/>
    <d v="2018-04-16T00:00:00"/>
    <s v="-"/>
    <d v="2018-06-07T00:00:00"/>
    <s v="Nitelikli Yatırımcı"/>
    <n v="250000000"/>
    <n v="54859450.088872306"/>
    <n v="240000000"/>
    <n v="10000000"/>
    <m/>
    <m/>
    <m/>
    <m/>
    <m/>
  </r>
  <r>
    <n v="106"/>
    <s v="Ünlü Menkul Değerler A.Ş. Angora Varlık Finansmanı Fonu"/>
    <x v="1"/>
    <x v="1"/>
    <d v="2018-04-19T00:00:00"/>
    <s v="-"/>
    <d v="2018-06-07T00:00:00"/>
    <s v="Tahsisli"/>
    <n v="2000000"/>
    <n v="438875.60071097844"/>
    <n v="2000000"/>
    <n v="0"/>
    <m/>
    <m/>
    <m/>
    <m/>
    <m/>
  </r>
  <r>
    <n v="107"/>
    <s v="SGT Sanayi ve Ticari Ürünler Dış Ticaret A.Ş."/>
    <x v="3"/>
    <x v="0"/>
    <d v="2018-05-11T00:00:00"/>
    <s v="-"/>
    <d v="2018-06-07T00:00:00"/>
    <s v="Tahsisli"/>
    <n v="600000"/>
    <n v="131662.68021329353"/>
    <n v="600000"/>
    <n v="0"/>
    <m/>
    <m/>
    <m/>
    <m/>
    <m/>
  </r>
  <r>
    <n v="108"/>
    <s v="Türk Ekonomi Bankası A.Ş."/>
    <x v="2"/>
    <x v="0"/>
    <d v="2018-05-14T00:00:00"/>
    <s v="-"/>
    <d v="2018-06-07T00:00:00"/>
    <s v="Halka Arz/Tahsisli/Nitelikli Yatırımcı"/>
    <n v="8000000000"/>
    <n v="2033186263"/>
    <n v="1495725899"/>
    <n v="6504274101"/>
    <m/>
    <m/>
    <m/>
    <m/>
    <m/>
  </r>
  <r>
    <n v="109"/>
    <s v="İş Yatırım Menkul Değerler A.Ş."/>
    <x v="0"/>
    <x v="0"/>
    <d v="2018-05-17T00:00:00"/>
    <s v="-"/>
    <d v="2018-06-07T00:00:00"/>
    <s v="Tahsisli/Nitelikli Yatırımcı"/>
    <n v="50000000"/>
    <n v="10971890.017774461"/>
    <n v="0"/>
    <n v="50000000"/>
    <m/>
    <m/>
    <m/>
    <m/>
    <m/>
  </r>
  <r>
    <n v="110"/>
    <s v="İş Yatırım Menkul Değerler A.Ş."/>
    <x v="0"/>
    <x v="0"/>
    <d v="2018-05-17T00:00:00"/>
    <s v="-"/>
    <d v="2018-06-07T00:00:00"/>
    <s v="Tahsisli/Nitelikli Yatırımcı"/>
    <n v="1047000000"/>
    <n v="229751376.97219723"/>
    <n v="1041714000"/>
    <n v="5286000"/>
    <m/>
    <m/>
    <m/>
    <m/>
    <m/>
  </r>
  <r>
    <n v="111"/>
    <s v="Halk Varlık Kiralama A.Ş."/>
    <x v="0"/>
    <x v="2"/>
    <d v="2018-05-17T00:00:00"/>
    <s v="-"/>
    <d v="2018-06-07T00:00:00"/>
    <s v="Tahsisli/Nitelikli Yatırımcı"/>
    <n v="600000000"/>
    <n v="131662680.21329354"/>
    <n v="0"/>
    <n v="600000000"/>
    <m/>
    <m/>
    <m/>
    <m/>
    <m/>
  </r>
  <r>
    <n v="112"/>
    <s v="Aktif Yatırım Bankası A.Ş."/>
    <x v="2"/>
    <x v="0"/>
    <d v="2018-05-21T00:00:00"/>
    <s v="-"/>
    <d v="2018-06-07T00:00:00"/>
    <s v="Nitelikli Yatırımcı"/>
    <n v="650000000"/>
    <n v="142634570.23106799"/>
    <n v="650000000"/>
    <n v="0"/>
    <m/>
    <m/>
    <m/>
    <m/>
    <m/>
  </r>
  <r>
    <n v="113"/>
    <s v="Migros Ticaret A.Ş."/>
    <x v="3"/>
    <x v="0"/>
    <d v="2018-05-28T00:00:00"/>
    <s v="-"/>
    <d v="2018-06-07T00:00:00"/>
    <s v="Tahsisli/Nitelikli Yatırımcı"/>
    <n v="1000000000"/>
    <n v="219437800.35548922"/>
    <n v="196000000"/>
    <n v="804000000"/>
    <m/>
    <m/>
    <m/>
    <m/>
    <m/>
  </r>
  <r>
    <n v="114"/>
    <s v="Türkiye Garanti Bankası A.Ş."/>
    <x v="2"/>
    <x v="5"/>
    <d v="2018-03-20T00:00:00"/>
    <s v="-"/>
    <d v="2018-06-20T00:00:00"/>
    <s v="Halka Arz"/>
    <n v="50000000"/>
    <n v="10510163.327938117"/>
    <n v="0"/>
    <n v="50000000"/>
    <m/>
    <m/>
    <m/>
    <m/>
    <m/>
  </r>
  <r>
    <n v="115"/>
    <s v="Nurol Varlık Kiralama A.Ş."/>
    <x v="0"/>
    <x v="2"/>
    <d v="2018-05-14T00:00:00"/>
    <s v="-"/>
    <d v="2018-06-20T00:00:00"/>
    <s v="Tahsisli/Nitelikli Yatırımcı"/>
    <n v="400000000"/>
    <n v="84081306.623504937"/>
    <n v="372660000"/>
    <n v="27340000"/>
    <m/>
    <m/>
    <m/>
    <m/>
    <m/>
  </r>
  <r>
    <n v="116"/>
    <s v="Türk Ekonomi Bankası A.Ş."/>
    <x v="2"/>
    <x v="0"/>
    <d v="2018-05-25T00:00:00"/>
    <s v="-"/>
    <d v="2018-06-20T00:00:00"/>
    <s v="Yurtdışı"/>
    <m/>
    <m/>
    <m/>
    <m/>
    <n v="125000000"/>
    <s v="Avro"/>
    <n v="125000000"/>
    <n v="0"/>
    <n v="756625000"/>
  </r>
  <r>
    <n v="117"/>
    <s v="QNB Finans Faktoring A.Ş.***"/>
    <x v="0"/>
    <x v="0"/>
    <d v="2018-06-04T00:00:00"/>
    <s v="-"/>
    <d v="2018-06-20T00:00:00"/>
    <s v="Tahsisli/Nitelikli Yatırımcı"/>
    <n v="244581000"/>
    <n v="51411725.13820865"/>
    <n v="239705000"/>
    <n v="0"/>
    <m/>
    <m/>
    <m/>
    <m/>
    <m/>
  </r>
  <r>
    <n v="118"/>
    <s v="Denizbank A.Ş."/>
    <x v="2"/>
    <x v="0"/>
    <d v="2018-03-01T00:00:00"/>
    <s v="-"/>
    <d v="2018-06-28T00:00:00"/>
    <s v="Nitelikli Yatırımcı"/>
    <n v="550000000"/>
    <n v="119135294.37248191"/>
    <n v="0"/>
    <n v="550000000"/>
    <m/>
    <m/>
    <m/>
    <m/>
    <m/>
  </r>
  <r>
    <n v="119"/>
    <s v="Aktif Yatırım Bankası A.Ş. (7) No’lu Emek Varlık Finansmanı Fonu"/>
    <x v="1"/>
    <x v="1"/>
    <d v="2018-05-24T00:00:00"/>
    <s v="-"/>
    <d v="2018-06-28T00:00:00"/>
    <s v="Nitelikli Yatırımcı"/>
    <n v="600000000"/>
    <n v="129965775.67907117"/>
    <n v="400000000"/>
    <n v="200000000"/>
    <m/>
    <m/>
    <m/>
    <m/>
    <m/>
  </r>
  <r>
    <n v="120"/>
    <s v="Derimod Konfeksiyon Ayakkabı Deri Sanayi ve Ticaret A.Ş."/>
    <x v="3"/>
    <x v="0"/>
    <d v="2018-06-01T00:00:00"/>
    <s v="-"/>
    <d v="2018-06-28T00:00:00"/>
    <s v="Nitelikli Yatırımcı"/>
    <n v="75000000"/>
    <n v="16245721.959883897"/>
    <n v="0"/>
    <n v="75000000"/>
    <m/>
    <m/>
    <m/>
    <m/>
    <m/>
  </r>
  <r>
    <n v="121"/>
    <s v="Tam Faktoring A.Ş."/>
    <x v="0"/>
    <x v="0"/>
    <d v="2018-06-04T00:00:00"/>
    <s v="-"/>
    <d v="2018-06-28T00:00:00"/>
    <s v="Tahsisli/Nitelikli Yatırımcı"/>
    <n v="160000000"/>
    <n v="34657540.181085646"/>
    <n v="0"/>
    <n v="160000000"/>
    <m/>
    <m/>
    <m/>
    <m/>
    <m/>
  </r>
  <r>
    <n v="122"/>
    <s v="Çağdaş Faktoring A.Ş."/>
    <x v="0"/>
    <x v="0"/>
    <d v="2018-06-05T00:00:00"/>
    <s v="-"/>
    <d v="2018-06-28T00:00:00"/>
    <s v="Nitelikli Yatırımcı"/>
    <n v="130000000"/>
    <n v="28159251.397132087"/>
    <n v="0"/>
    <n v="130000000"/>
    <m/>
    <m/>
    <m/>
    <m/>
    <m/>
  </r>
  <r>
    <n v="123"/>
    <s v="Oyak Yatırım Menkul Değerler A.Ş."/>
    <x v="0"/>
    <x v="0"/>
    <d v="2018-06-12T00:00:00"/>
    <s v="-"/>
    <d v="2018-06-28T00:00:00"/>
    <s v="Nitelikli Yatırımcı"/>
    <n v="100000000"/>
    <n v="21660962.613178529"/>
    <n v="99280000"/>
    <n v="720000"/>
    <m/>
    <m/>
    <m/>
    <m/>
    <m/>
  </r>
  <r>
    <n v="124"/>
    <s v="CCN Mersin Sağlık A.Ş."/>
    <x v="3"/>
    <x v="0"/>
    <d v="2018-04-19T00:00:00"/>
    <s v="-"/>
    <d v="2018-07-05T00:00:00"/>
    <s v="Yurtdışı"/>
    <m/>
    <m/>
    <m/>
    <m/>
    <n v="350000000"/>
    <s v="Avro"/>
    <n v="0"/>
    <n v="350000000"/>
    <n v="0"/>
  </r>
  <r>
    <n v="125"/>
    <s v="Yapı Kredi Yatırım Menkul Değerler A.Ş."/>
    <x v="0"/>
    <x v="0"/>
    <d v="2018-06-01T00:00:00"/>
    <s v="-"/>
    <d v="2018-07-05T00:00:00"/>
    <s v="Tahsisli/Nitelikli Yatırımcı"/>
    <n v="889000000"/>
    <n v="191141689.95914859"/>
    <n v="889000000"/>
    <n v="0"/>
    <m/>
    <m/>
    <m/>
    <m/>
    <m/>
  </r>
  <r>
    <n v="126"/>
    <s v="Alternatifbank A.Ş."/>
    <x v="2"/>
    <x v="0"/>
    <d v="2018-06-01T00:00:00"/>
    <s v="-"/>
    <d v="2018-07-05T00:00:00"/>
    <s v="Nitelikli Yatırımcı"/>
    <n v="1100000000"/>
    <n v="236508277.78972265"/>
    <n v="573218000"/>
    <n v="526782000"/>
    <m/>
    <m/>
    <m/>
    <m/>
    <m/>
  </r>
  <r>
    <n v="127"/>
    <s v="Tera Yatırım Menkul Değerler A.Ş."/>
    <x v="0"/>
    <x v="0"/>
    <d v="2018-06-11T00:00:00"/>
    <s v="-"/>
    <d v="2018-07-05T00:00:00"/>
    <s v="Tahsisli/Nitelikli Yatırımcı"/>
    <n v="95000000"/>
    <n v="20425714.900021501"/>
    <n v="30000000"/>
    <n v="65000000"/>
    <m/>
    <m/>
    <m/>
    <m/>
    <m/>
  </r>
  <r>
    <n v="128"/>
    <s v="QNB Finans Yatırım Menkul Değerler A.Ş."/>
    <x v="0"/>
    <x v="0"/>
    <d v="2018-06-12T00:00:00"/>
    <s v="-"/>
    <d v="2018-07-05T00:00:00"/>
    <s v="Tahsisli/Nitelikli Yatırımcı"/>
    <n v="300000000"/>
    <n v="64502257.57901527"/>
    <n v="60000000"/>
    <n v="240000000"/>
    <m/>
    <m/>
    <m/>
    <m/>
    <m/>
  </r>
  <r>
    <n v="129"/>
    <s v="QNB Finans Yatırım Menkul Değerler A.Ş."/>
    <x v="0"/>
    <x v="0"/>
    <d v="2018-06-12T00:00:00"/>
    <s v="-"/>
    <d v="2018-07-05T00:00:00"/>
    <s v="Nitelikli Yatırımcı"/>
    <n v="125000000"/>
    <n v="26875940.657923028"/>
    <n v="0"/>
    <n v="125000000"/>
    <m/>
    <m/>
    <m/>
    <m/>
    <m/>
  </r>
  <r>
    <n v="130"/>
    <s v="Eko Faktoring A.Ş."/>
    <x v="0"/>
    <x v="0"/>
    <d v="2018-06-13T00:00:00"/>
    <s v="-"/>
    <d v="2018-07-05T00:00:00"/>
    <s v="Nitelikli Yatırımcı"/>
    <n v="103000000"/>
    <n v="22145775.102128576"/>
    <n v="20447700"/>
    <n v="82552300"/>
    <m/>
    <m/>
    <m/>
    <m/>
    <m/>
  </r>
  <r>
    <n v="131"/>
    <s v="Vakıf Faktoring A.Ş."/>
    <x v="0"/>
    <x v="0"/>
    <d v="2018-06-18T00:00:00"/>
    <s v="-"/>
    <d v="2018-07-05T00:00:00"/>
    <s v="Nitelikli Yatırımcı"/>
    <n v="435000000"/>
    <n v="93528273.489572138"/>
    <n v="435000000"/>
    <n v="0"/>
    <m/>
    <m/>
    <m/>
    <m/>
    <m/>
  </r>
  <r>
    <n v="132"/>
    <s v="Deniz Faktoring A.Ş."/>
    <x v="0"/>
    <x v="0"/>
    <d v="2018-06-19T00:00:00"/>
    <s v="-"/>
    <d v="2018-07-05T00:00:00"/>
    <s v="Nitelikli Yatırımcı"/>
    <n v="334000000"/>
    <n v="71812513.437970325"/>
    <n v="318300000"/>
    <n v="15700000"/>
    <m/>
    <m/>
    <m/>
    <m/>
    <m/>
  </r>
  <r>
    <n v="133"/>
    <s v="Halk Yatırım Menkul Değerler A.Ş."/>
    <x v="0"/>
    <x v="0"/>
    <d v="2018-06-25T00:00:00"/>
    <s v="-"/>
    <d v="2018-07-11T00:00:00"/>
    <s v="Nitelikli Yatırımcı"/>
    <n v="260000000"/>
    <n v="54651700.508681215"/>
    <n v="185000000"/>
    <n v="75000000"/>
    <m/>
    <m/>
    <m/>
    <m/>
    <m/>
  </r>
  <r>
    <n v="134"/>
    <s v="Odea Bank A.Ş."/>
    <x v="2"/>
    <x v="0"/>
    <d v="2018-05-24T00:00:00"/>
    <s v="-"/>
    <d v="2018-07-19T00:00:00"/>
    <s v="Tahsisli/Nitelikli Yatırımcı"/>
    <n v="900000000"/>
    <n v="186269842.91243249"/>
    <n v="486140000"/>
    <n v="413860000"/>
    <m/>
    <m/>
    <m/>
    <m/>
    <m/>
  </r>
  <r>
    <n v="135"/>
    <s v="Fibabanka A.Ş."/>
    <x v="2"/>
    <x v="0"/>
    <d v="2018-06-12T00:00:00"/>
    <s v="-"/>
    <d v="2018-07-19T00:00:00"/>
    <s v="Tahsisli/Nitelikli Yatırımcı"/>
    <n v="1044000000"/>
    <n v="216073017.7784217"/>
    <n v="1008020000"/>
    <n v="35980000"/>
    <m/>
    <m/>
    <m/>
    <m/>
    <m/>
  </r>
  <r>
    <n v="136"/>
    <s v="Çelikler Taahhüt İnşaat ve Sanayi A.Ş."/>
    <x v="3"/>
    <x v="0"/>
    <d v="2018-06-26T00:00:00"/>
    <s v="-"/>
    <d v="2018-07-19T00:00:00"/>
    <s v="Nitelikli Yatırımcı"/>
    <n v="500000000"/>
    <n v="103483246.06246249"/>
    <n v="0"/>
    <n v="500000000"/>
    <m/>
    <m/>
    <m/>
    <m/>
    <m/>
  </r>
  <r>
    <n v="137"/>
    <s v="Timur Gayrimenkul Geliştirme Yapı ve Yatırım A.Ş."/>
    <x v="3"/>
    <x v="0"/>
    <d v="2018-06-26T00:00:00"/>
    <s v="-"/>
    <d v="2018-07-19T00:00:00"/>
    <s v="Nitelikli Yatırımcı"/>
    <n v="600000000"/>
    <n v="124179895.27495499"/>
    <n v="0"/>
    <n v="600000000"/>
    <m/>
    <m/>
    <m/>
    <m/>
    <m/>
  </r>
  <r>
    <n v="138"/>
    <s v="Garanti Faktoring A.Ş."/>
    <x v="0"/>
    <x v="0"/>
    <d v="2018-06-29T00:00:00"/>
    <s v="-"/>
    <d v="2018-07-19T00:00:00"/>
    <s v="Nitelikli Yatırımcı"/>
    <n v="650000000"/>
    <n v="134528219.88120124"/>
    <n v="565280000"/>
    <n v="84720000"/>
    <m/>
    <m/>
    <m/>
    <m/>
    <m/>
  </r>
  <r>
    <n v="139"/>
    <s v="Nurol Yatırım Bankası A.Ş."/>
    <x v="2"/>
    <x v="0"/>
    <d v="2018-07-06T00:00:00"/>
    <s v="-"/>
    <d v="2018-07-19T00:00:00"/>
    <s v="Nitelikli Yatırımcı"/>
    <n v="600000000"/>
    <n v="124179895.27495499"/>
    <n v="510000000"/>
    <n v="90000000"/>
    <m/>
    <m/>
    <m/>
    <m/>
    <m/>
  </r>
  <r>
    <n v="140"/>
    <s v="ING Bank A.Ş."/>
    <x v="2"/>
    <x v="0"/>
    <d v="2018-07-12T00:00:00"/>
    <s v="-"/>
    <d v="2018-07-19T00:00:00"/>
    <s v="Nitelikli Yatırımcı"/>
    <n v="4000000000"/>
    <n v="827865968.49969995"/>
    <n v="0"/>
    <n v="4000000000"/>
    <m/>
    <m/>
    <m/>
    <m/>
    <m/>
  </r>
  <r>
    <n v="141"/>
    <s v="Aktif Bank Sukuk Varlık Kiralama A.Ş."/>
    <x v="0"/>
    <x v="2"/>
    <d v="2018-03-13T00:00:00"/>
    <s v="-"/>
    <d v="2018-07-25T00:00:00"/>
    <s v="Nitelikli Yatırımcı"/>
    <n v="100000000"/>
    <n v="20564283.951632805"/>
    <n v="0"/>
    <n v="100000000"/>
    <m/>
    <m/>
    <m/>
    <m/>
    <m/>
  </r>
  <r>
    <n v="142"/>
    <s v="İş Yatırım Menkul Değerler A.Ş."/>
    <x v="0"/>
    <x v="0"/>
    <d v="2018-07-09T00:00:00"/>
    <s v="-"/>
    <d v="2018-07-25T00:00:00"/>
    <s v="Tahsisli/Nitelikli Yatırımcı"/>
    <n v="1200000000"/>
    <n v="246771407.41959366"/>
    <n v="1195103000"/>
    <n v="4897000"/>
    <m/>
    <m/>
    <m/>
    <m/>
    <m/>
  </r>
  <r>
    <n v="143"/>
    <s v="Nobel İlaç Sanayii ve Ticaret A.Ş."/>
    <x v="3"/>
    <x v="0"/>
    <d v="2018-07-10T00:00:00"/>
    <s v="-"/>
    <d v="2018-07-25T00:00:00"/>
    <s v="Nitelikli Yatırımcı"/>
    <n v="150000000"/>
    <n v="30846425.927449208"/>
    <n v="0"/>
    <n v="150000000"/>
    <m/>
    <m/>
    <m/>
    <m/>
    <m/>
  </r>
  <r>
    <n v="144"/>
    <s v="Nurol Holding A.Ş."/>
    <x v="3"/>
    <x v="0"/>
    <d v="2018-07-12T00:00:00"/>
    <s v="-"/>
    <d v="2018-07-25T00:00:00"/>
    <s v="Tahsisli/Nitelikli Yatırımcı"/>
    <n v="500000000"/>
    <n v="102821419.75816402"/>
    <n v="500000000"/>
    <n v="0"/>
    <m/>
    <m/>
    <m/>
    <m/>
    <m/>
  </r>
  <r>
    <n v="145"/>
    <s v="Alternatif Finansal Kiralama A.Ş."/>
    <x v="0"/>
    <x v="0"/>
    <d v="2018-06-25T00:00:00"/>
    <s v="-"/>
    <d v="2018-08-02T00:00:00"/>
    <s v="Nitelikli Yatırımcı"/>
    <n v="505228000"/>
    <n v="99857298.151991308"/>
    <n v="483679000"/>
    <n v="21549000"/>
    <m/>
    <m/>
    <m/>
    <m/>
    <m/>
  </r>
  <r>
    <n v="146"/>
    <s v="Vakıf Gayrimenkul Yatırım Ortaklığı A.Ş."/>
    <x v="3"/>
    <x v="0"/>
    <d v="2018-07-02T00:00:00"/>
    <s v="-"/>
    <d v="2018-08-02T00:00:00"/>
    <s v="Nitelikli Yatırımcı"/>
    <n v="800000000"/>
    <n v="158118391.1453701"/>
    <n v="100000000"/>
    <n v="700000000"/>
    <m/>
    <m/>
    <m/>
    <m/>
    <m/>
  </r>
  <r>
    <n v="147"/>
    <s v="Doğuş Otomotiv Servis ve Ticaret A.Ş."/>
    <x v="3"/>
    <x v="0"/>
    <d v="2018-07-04T00:00:00"/>
    <s v="-"/>
    <d v="2018-08-02T00:00:00"/>
    <s v="Nitelikli Yatırımcı"/>
    <n v="750000000"/>
    <n v="148235991.69878447"/>
    <n v="0"/>
    <n v="750000000"/>
    <m/>
    <m/>
    <m/>
    <m/>
    <m/>
  </r>
  <r>
    <n v="148"/>
    <s v="ING Faktoring A.Ş."/>
    <x v="0"/>
    <x v="0"/>
    <d v="2018-07-12T00:00:00"/>
    <s v="-"/>
    <d v="2018-08-02T00:00:00"/>
    <s v="Nitelikli Yatırımcı"/>
    <n v="260000000"/>
    <n v="51388477.122245282"/>
    <n v="0"/>
    <n v="260000000"/>
    <m/>
    <m/>
    <m/>
    <m/>
    <m/>
  </r>
  <r>
    <n v="149"/>
    <s v="Deniz Gayrimenkul Yatırım Ortaklığı A.Ş."/>
    <x v="3"/>
    <x v="0"/>
    <d v="2018-07-17T00:00:00"/>
    <s v="-"/>
    <d v="2018-08-02T00:00:00"/>
    <s v="Nitelikli Yatırımcı"/>
    <n v="250000000"/>
    <n v="49411997.232928157"/>
    <n v="100000000"/>
    <n v="150000000"/>
    <m/>
    <m/>
    <m/>
    <m/>
    <m/>
  </r>
  <r>
    <n v="150"/>
    <s v="Invest AZ Yatırım Menkul Değerler A.Ş."/>
    <x v="0"/>
    <x v="0"/>
    <d v="2018-04-03T00:00:00"/>
    <s v="-"/>
    <d v="2018-08-09T00:00:00"/>
    <s v="Tahsisli/Nitelikli Yatırımcı"/>
    <n v="10000000"/>
    <n v="1848941.4810021264"/>
    <n v="5720000"/>
    <n v="4280000"/>
    <m/>
    <m/>
    <m/>
    <m/>
    <m/>
  </r>
  <r>
    <n v="151"/>
    <s v="Halk Varlık Kiralama A.Ş."/>
    <x v="0"/>
    <x v="2"/>
    <d v="2018-06-05T00:00:00"/>
    <s v="-"/>
    <d v="2018-08-09T00:00:00"/>
    <s v="Tahsisli/Nitelikli Yatırımcı"/>
    <n v="4000000000"/>
    <n v="739576592.40085053"/>
    <n v="0"/>
    <n v="4000000000"/>
    <m/>
    <m/>
    <m/>
    <m/>
    <m/>
  </r>
  <r>
    <n v="152"/>
    <s v="Doruk Finansman A.Ş."/>
    <x v="0"/>
    <x v="0"/>
    <d v="2018-06-07T00:00:00"/>
    <s v="-"/>
    <d v="2018-08-09T00:00:00"/>
    <s v="Nitelikli Yatırımcı"/>
    <n v="67000000"/>
    <n v="12387907.922714246"/>
    <n v="0"/>
    <n v="67000000"/>
    <m/>
    <m/>
    <m/>
    <m/>
    <m/>
  </r>
  <r>
    <n v="153"/>
    <s v="Doruk Faktoring A.Ş."/>
    <x v="0"/>
    <x v="0"/>
    <d v="2018-06-08T00:00:00"/>
    <s v="-"/>
    <d v="2018-08-09T00:00:00"/>
    <s v="Nitelikli Yatırımcı"/>
    <n v="127000000"/>
    <n v="23481556.808727004"/>
    <n v="55000000"/>
    <n v="72000000"/>
    <m/>
    <m/>
    <m/>
    <m/>
    <m/>
  </r>
  <r>
    <n v="154"/>
    <s v="Türkiye Vakıflar Bankası T.A.O."/>
    <x v="2"/>
    <x v="0"/>
    <d v="2018-07-02T00:00:00"/>
    <s v="-"/>
    <d v="2018-08-09T00:00:00"/>
    <s v="Halka Arz/Tahsisli/Nitelikli Yatırımcı"/>
    <n v="20000000000"/>
    <n v="3697882962.0042524"/>
    <n v="6438860994"/>
    <n v="13561139006"/>
    <m/>
    <m/>
    <m/>
    <m/>
    <m/>
  </r>
  <r>
    <n v="155"/>
    <s v="Sarten Ambalaj Sanayi ve Ticaret A.Ş."/>
    <x v="3"/>
    <x v="0"/>
    <d v="2018-07-12T00:00:00"/>
    <s v="-"/>
    <d v="2018-08-09T00:00:00"/>
    <s v="Nitelikli Yatırımcı"/>
    <n v="100000000"/>
    <n v="18489414.810021263"/>
    <n v="0"/>
    <n v="100000000"/>
    <m/>
    <m/>
    <m/>
    <m/>
    <m/>
  </r>
  <r>
    <n v="156"/>
    <s v="Lider Faktoring A.Ş."/>
    <x v="0"/>
    <x v="0"/>
    <d v="2018-07-17T00:00:00"/>
    <s v="-"/>
    <d v="2018-08-09T00:00:00"/>
    <s v="Tahsisli/Nitelikli Yatırımcı"/>
    <n v="200000000"/>
    <n v="36978829.620042525"/>
    <n v="0"/>
    <n v="200000000"/>
    <m/>
    <m/>
    <m/>
    <m/>
    <m/>
  </r>
  <r>
    <n v="157"/>
    <s v="Şeker Faktoring A.Ş."/>
    <x v="0"/>
    <x v="0"/>
    <d v="2018-06-27T00:00:00"/>
    <s v="-"/>
    <d v="2018-08-16T00:00:00"/>
    <s v="Halka Arz/Tahsisli/Nitelikli Yatırımcı"/>
    <n v="137203200"/>
    <n v="23620293.697384957"/>
    <n v="137146000"/>
    <n v="57200"/>
    <m/>
    <m/>
    <m/>
    <m/>
    <m/>
  </r>
  <r>
    <n v="158"/>
    <s v="Türkiye Halk Bankası A.Ş."/>
    <x v="2"/>
    <x v="0"/>
    <d v="2018-07-23T00:00:00"/>
    <s v="-"/>
    <d v="2018-08-16T00:00:00"/>
    <s v="Nitelikli Yatırımcı"/>
    <n v="5000000000"/>
    <n v="860777798.81901288"/>
    <n v="2979795000"/>
    <n v="2020205000"/>
    <m/>
    <m/>
    <m/>
    <m/>
    <m/>
  </r>
  <r>
    <n v="159"/>
    <s v="Halk Varlık Kiralama A.Ş."/>
    <x v="0"/>
    <x v="2"/>
    <d v="2018-07-24T00:00:00"/>
    <s v="-"/>
    <d v="2018-08-16T00:00:00"/>
    <s v="Tahsisli/Nitelikli Yatırımcı"/>
    <n v="2000000000"/>
    <n v="344311119.52760512"/>
    <n v="822000000"/>
    <n v="1178000000"/>
    <m/>
    <m/>
    <m/>
    <m/>
    <m/>
  </r>
  <r>
    <n v="160"/>
    <s v="Şeker Finansal Kiralama A.Ş.***"/>
    <x v="0"/>
    <x v="0"/>
    <d v="2018-07-30T00:00:00"/>
    <s v="-"/>
    <d v="2018-08-16T00:00:00"/>
    <s v="Nitelikli Yatırımcı"/>
    <n v="78000000"/>
    <n v="13428133.661576601"/>
    <n v="0"/>
    <n v="0"/>
    <m/>
    <m/>
    <m/>
    <m/>
    <m/>
  </r>
  <r>
    <n v="161"/>
    <s v="Pasha Yatırım Bankası A.Ş."/>
    <x v="2"/>
    <x v="0"/>
    <d v="2018-08-06T00:00:00"/>
    <s v="-"/>
    <d v="2018-08-16T00:00:00"/>
    <s v="Yurtdışı"/>
    <m/>
    <m/>
    <m/>
    <m/>
    <n v="300000000"/>
    <s v="Türk Lirası"/>
    <n v="0"/>
    <n v="300000000"/>
    <n v="0"/>
  </r>
  <r>
    <n v="162"/>
    <s v="İş Faktoring A.Ş.***"/>
    <x v="0"/>
    <x v="0"/>
    <d v="2018-08-06T00:00:00"/>
    <s v="-"/>
    <d v="2018-08-16T00:00:00"/>
    <s v="Nitelikli Yatırımcı"/>
    <n v="469000000"/>
    <n v="80740957.529223412"/>
    <n v="386200000"/>
    <n v="0"/>
    <m/>
    <m/>
    <m/>
    <m/>
    <m/>
  </r>
  <r>
    <n v="163"/>
    <s v="Koton Mağazacılık Tekstil Sanayi ve Ticaret A.Ş."/>
    <x v="3"/>
    <x v="0"/>
    <d v="2018-06-29T00:00:00"/>
    <s v="-"/>
    <d v="2018-09-04T00:00:00"/>
    <s v="Tahsisli/Nitelikli Yatırımcı"/>
    <n v="420000000"/>
    <n v="62763382.049672738"/>
    <n v="206970000"/>
    <n v="213030000"/>
    <m/>
    <m/>
    <m/>
    <m/>
    <m/>
  </r>
  <r>
    <n v="164"/>
    <s v="Denizbank A.Ş."/>
    <x v="2"/>
    <x v="0"/>
    <d v="2018-07-16T00:00:00"/>
    <s v="-"/>
    <d v="2018-09-04T00:00:00"/>
    <s v="Halka Arz/Tahsisli/Nitelikli Yatırımcı"/>
    <n v="20000000000"/>
    <n v="2988732478.5558448"/>
    <n v="2279000000"/>
    <n v="17721000000"/>
    <m/>
    <m/>
    <m/>
    <m/>
    <m/>
  </r>
  <r>
    <n v="165"/>
    <s v="MLP Sağlık Hizmetleri A.Ş."/>
    <x v="3"/>
    <x v="0"/>
    <d v="2018-07-30T00:00:00"/>
    <s v="-"/>
    <d v="2018-09-04T00:00:00"/>
    <s v="Nitelikli Yatırımcı"/>
    <n v="500000000"/>
    <n v="74718311.963896111"/>
    <n v="29260000"/>
    <n v="470740000"/>
    <m/>
    <m/>
    <m/>
    <m/>
    <m/>
  </r>
  <r>
    <n v="166"/>
    <s v="Türkerler İnşaat Turizm Madencilik Enerji Üretim Ticaret ve Sanayi A.Ş."/>
    <x v="3"/>
    <x v="0"/>
    <d v="2018-08-03T00:00:00"/>
    <s v="-"/>
    <d v="2018-09-04T00:00:00"/>
    <s v="Nitelikli Yatırımcı"/>
    <n v="500000000"/>
    <n v="74718311.963896111"/>
    <n v="0"/>
    <n v="500000000"/>
    <m/>
    <m/>
    <m/>
    <m/>
    <m/>
  </r>
  <r>
    <n v="167"/>
    <s v="Halk Gayrimenkul Yatırım Ortaklığı A.Ş."/>
    <x v="3"/>
    <x v="0"/>
    <d v="2018-08-15T00:00:00"/>
    <s v="-"/>
    <d v="2018-09-04T00:00:00"/>
    <s v="Tahsisli/Nitelikli Yatırımcı"/>
    <n v="1000000000"/>
    <n v="149436623.92779222"/>
    <n v="50000000"/>
    <n v="950000000"/>
    <m/>
    <m/>
    <m/>
    <m/>
    <m/>
  </r>
  <r>
    <n v="168"/>
    <s v="QNB Finansbank A.Ş."/>
    <x v="2"/>
    <x v="0"/>
    <d v="2018-08-16T00:00:00"/>
    <s v="-"/>
    <d v="2018-09-04T00:00:00"/>
    <s v="Halka Arz/Tahsisli/Nitelikli Yatırımcı"/>
    <n v="20000000000"/>
    <n v="2988732478.5558448"/>
    <n v="2781769600"/>
    <n v="17218230400"/>
    <m/>
    <m/>
    <m/>
    <m/>
    <m/>
  </r>
  <r>
    <n v="169"/>
    <s v="Şeker Finansal Kiralama A.Ş."/>
    <x v="0"/>
    <x v="0"/>
    <d v="2018-08-29T00:00:00"/>
    <s v="-"/>
    <d v="2018-09-04T00:00:00"/>
    <s v="Halka Arz/Tahsisli/Nitelikli Yatırımcı"/>
    <n v="78000000"/>
    <n v="11656056.666367793"/>
    <n v="78000000"/>
    <n v="0"/>
    <m/>
    <m/>
    <m/>
    <m/>
    <m/>
  </r>
  <r>
    <n v="170"/>
    <s v="ZKB Varlık Kiralama A.Ş"/>
    <x v="0"/>
    <x v="2"/>
    <d v="2018-07-02T00:00:00"/>
    <s v="-"/>
    <d v="2018-09-13T00:00:00"/>
    <s v="Tahsisli/Nitelikli Yatırımcı"/>
    <n v="500000000"/>
    <n v="78516354.956737489"/>
    <n v="100000000"/>
    <n v="400000000"/>
    <m/>
    <m/>
    <m/>
    <m/>
    <m/>
  </r>
  <r>
    <n v="171"/>
    <s v="TF Varlık Kiralama A.Ş."/>
    <x v="0"/>
    <x v="2"/>
    <d v="2018-08-10T00:00:00"/>
    <s v="-"/>
    <d v="2018-09-13T00:00:00"/>
    <s v="Halka Arz/Tahsisli/Nitelikli Yatırımcı"/>
    <n v="5000000000"/>
    <n v="785163549.56737483"/>
    <n v="2490000000"/>
    <n v="2510000000"/>
    <m/>
    <m/>
    <m/>
    <m/>
    <m/>
  </r>
  <r>
    <n v="172"/>
    <s v="Zorlu Faktoring A.Ş."/>
    <x v="0"/>
    <x v="0"/>
    <d v="2018-08-16T00:00:00"/>
    <s v="-"/>
    <d v="2018-09-13T00:00:00"/>
    <s v="Nitelikli Yatırımcı"/>
    <n v="83850000"/>
    <n v="13167192.726244876"/>
    <n v="41120000"/>
    <n v="42730000"/>
    <m/>
    <m/>
    <m/>
    <m/>
    <m/>
  </r>
  <r>
    <n v="173"/>
    <s v="Hektaş Ticaret T.A.Ş."/>
    <x v="3"/>
    <x v="0"/>
    <d v="2018-08-17T00:00:00"/>
    <s v="-"/>
    <d v="2018-09-13T00:00:00"/>
    <s v="Nitelikli Yatırımcı"/>
    <n v="400000000"/>
    <n v="62813083.965389989"/>
    <n v="195000000"/>
    <n v="205000000"/>
    <m/>
    <m/>
    <m/>
    <m/>
    <m/>
  </r>
  <r>
    <n v="174"/>
    <s v="Şeker Yatırım Menkul Değerler A.Ş."/>
    <x v="0"/>
    <x v="0"/>
    <d v="2018-08-16T00:00:00"/>
    <s v="-"/>
    <d v="2018-09-20T00:00:00"/>
    <s v="Nitelikli Yatırımcı"/>
    <n v="100000000"/>
    <n v="15915710.397733603"/>
    <n v="70927200"/>
    <n v="29072800"/>
    <m/>
    <m/>
    <m/>
    <m/>
    <m/>
  </r>
  <r>
    <n v="175"/>
    <s v="İş Yatırım Menkul Değerler A.Ş."/>
    <x v="0"/>
    <x v="0"/>
    <d v="2018-08-27T00:00:00"/>
    <s v="-"/>
    <d v="2018-09-20T00:00:00"/>
    <s v="Tahsisli/Nitelikli Yatırımcı"/>
    <n v="1300000000"/>
    <n v="206904235.17053685"/>
    <n v="1296993000"/>
    <n v="3007000"/>
    <m/>
    <m/>
    <m/>
    <m/>
    <m/>
  </r>
  <r>
    <n v="176"/>
    <s v="Sümer Faktoring A.Ş."/>
    <x v="0"/>
    <x v="0"/>
    <d v="2018-08-31T00:00:00"/>
    <s v="-"/>
    <d v="2018-09-20T00:00:00"/>
    <s v="Nitelikli Yatırımcı"/>
    <n v="23000000"/>
    <n v="3660613.3914787285"/>
    <n v="0"/>
    <n v="23000000"/>
    <m/>
    <m/>
    <m/>
    <m/>
    <m/>
  </r>
  <r>
    <n v="177"/>
    <s v="Optima Faktoring A.Ş."/>
    <x v="0"/>
    <x v="0"/>
    <d v="2018-08-16T00:00:00"/>
    <s v="-"/>
    <d v="2018-09-27T00:00:00"/>
    <s v="Nitelikli Yatırımcı"/>
    <n v="89000000"/>
    <n v="14623246.032006836"/>
    <n v="0"/>
    <n v="89000000"/>
    <m/>
    <m/>
    <m/>
    <m/>
    <m/>
  </r>
  <r>
    <n v="178"/>
    <s v="Türkiye İş Bankası A.Ş."/>
    <x v="2"/>
    <x v="0"/>
    <d v="2018-08-17T00:00:00"/>
    <s v="-"/>
    <d v="2018-09-27T00:00:00"/>
    <s v="Nitelikli Yatırımcı"/>
    <n v="5000000000"/>
    <n v="821530675.95544016"/>
    <n v="0"/>
    <n v="5000000000"/>
    <m/>
    <m/>
    <m/>
    <m/>
    <m/>
  </r>
  <r>
    <n v="179"/>
    <s v="Türkiye Halk Bankası A.Ş."/>
    <x v="2"/>
    <x v="0"/>
    <d v="2018-08-28T00:00:00"/>
    <s v="-"/>
    <d v="2018-09-27T00:00:00"/>
    <s v="Halka Arz/Tahsisli/Nitelikli Yatırımcı"/>
    <n v="15000000000"/>
    <n v="2464592027.8663206"/>
    <n v="2736000000"/>
    <n v="12264000000"/>
    <m/>
    <m/>
    <m/>
    <m/>
    <m/>
  </r>
  <r>
    <n v="180"/>
    <s v="Birikim Varlık Yönetim A.Ş."/>
    <x v="0"/>
    <x v="0"/>
    <d v="2018-09-05T00:00:00"/>
    <s v="-"/>
    <d v="2018-09-27T00:00:00"/>
    <s v="Tahsisli/Nitelikli Yatırımcı"/>
    <n v="95000000"/>
    <n v="15609082.843153363"/>
    <n v="0"/>
    <n v="95000000"/>
    <m/>
    <m/>
    <m/>
    <m/>
    <m/>
  </r>
  <r>
    <n v="181"/>
    <s v="Net Holding A.Ş."/>
    <x v="3"/>
    <x v="0"/>
    <d v="2018-09-07T00:00:00"/>
    <s v="-"/>
    <d v="2018-09-27T00:00:00"/>
    <s v="Tahsisli/Nitelikli Yatırımcı"/>
    <n v="300000000"/>
    <n v="49291840.557326414"/>
    <n v="0"/>
    <n v="300000000"/>
    <m/>
    <m/>
    <m/>
    <m/>
    <m/>
  </r>
  <r>
    <n v="182"/>
    <s v="Net Holding A.Ş."/>
    <x v="3"/>
    <x v="0"/>
    <d v="2018-09-07T00:00:00"/>
    <s v="-"/>
    <d v="2018-09-27T00:00:00"/>
    <s v="Yurtdışı"/>
    <m/>
    <m/>
    <m/>
    <m/>
    <n v="300000000"/>
    <s v="ABD Doları"/>
    <n v="0"/>
    <n v="300000000"/>
    <n v="0"/>
  </r>
  <r>
    <n v="183"/>
    <s v="Ak Finansal Kiralama A.Ş."/>
    <x v="0"/>
    <x v="0"/>
    <d v="2018-09-11T00:00:00"/>
    <s v="-"/>
    <d v="2018-09-27T00:00:00"/>
    <s v="Tahsisli/Nitelikli Yatırımcı"/>
    <n v="1000000000"/>
    <n v="164306135.19108805"/>
    <n v="943788000"/>
    <n v="56212000"/>
    <m/>
    <m/>
    <m/>
    <m/>
    <m/>
  </r>
  <r>
    <n v="184"/>
    <s v="Halk Faktoring A.Ş."/>
    <x v="0"/>
    <x v="0"/>
    <d v="2018-09-14T00:00:00"/>
    <s v="-"/>
    <d v="2018-09-27T00:00:00"/>
    <s v="Nitelikli Yatırımcı"/>
    <n v="315000000"/>
    <n v="51756432.585192733"/>
    <n v="210000000"/>
    <n v="105000000"/>
    <m/>
    <m/>
    <m/>
    <m/>
    <m/>
  </r>
  <r>
    <n v="185"/>
    <s v="Türkiye Vakıflar Bankası T.A.O."/>
    <x v="2"/>
    <x v="0"/>
    <d v="2018-09-21T00:00:00"/>
    <s v="-"/>
    <d v="2018-09-27T00:00:00"/>
    <s v="Nitelikli Yatırımcı"/>
    <n v="5000000000"/>
    <n v="821530675.95544016"/>
    <n v="4993574836"/>
    <n v="6425164"/>
    <m/>
    <m/>
    <m/>
    <m/>
    <m/>
  </r>
  <r>
    <n v="186"/>
    <s v="Türkiye İhracat Kredi Bankası A.Ş."/>
    <x v="2"/>
    <x v="0"/>
    <d v="2018-09-25T00:00:00"/>
    <s v="-"/>
    <d v="2018-09-27T00:00:00"/>
    <s v="Nitelikli Yatırımcı"/>
    <n v="3000000000"/>
    <n v="492918405.57326412"/>
    <n v="2901759000"/>
    <n v="98241000"/>
    <m/>
    <m/>
    <m/>
    <m/>
    <m/>
  </r>
  <r>
    <n v="187"/>
    <s v="Suzuki Motorlu Araçlar Pazarlama A.Ş."/>
    <x v="3"/>
    <x v="0"/>
    <d v="2018-08-10T00:00:00"/>
    <m/>
    <d v="2018-10-04T00:00:00"/>
    <s v="Tahsisli/Nitelikli Yatırımcı"/>
    <n v="150000000"/>
    <n v="24448283.73048212"/>
    <n v="40000000"/>
    <n v="110000000"/>
    <m/>
    <m/>
    <m/>
    <m/>
    <m/>
  </r>
  <r>
    <n v="188"/>
    <s v="Yapı Kredi Yatırım Menkul Değerler A.Ş."/>
    <x v="0"/>
    <x v="0"/>
    <d v="2018-08-14T00:00:00"/>
    <m/>
    <d v="2018-10-04T00:00:00"/>
    <s v="Tahsisli/Nitelikli Yatırımcı"/>
    <n v="757800000"/>
    <n v="123512729.40639567"/>
    <n v="757800000"/>
    <n v="0"/>
    <m/>
    <m/>
    <m/>
    <m/>
    <m/>
  </r>
  <r>
    <n v="189"/>
    <s v="Aktif Yatırım Bankası A.Ş."/>
    <x v="2"/>
    <x v="0"/>
    <d v="2018-08-16T00:00:00"/>
    <m/>
    <d v="2018-10-04T00:00:00"/>
    <s v="Halka Arz/Tahsisli/Nitelikli Yatırımcı"/>
    <n v="1300000000"/>
    <n v="211885125.66417837"/>
    <n v="1250000000"/>
    <n v="50000000"/>
    <m/>
    <m/>
    <m/>
    <m/>
    <m/>
  </r>
  <r>
    <n v="190"/>
    <s v="Ünlü Menkul Değerler A.Ş."/>
    <x v="0"/>
    <x v="0"/>
    <d v="2018-08-31T00:00:00"/>
    <m/>
    <d v="2018-10-04T00:00:00"/>
    <s v="Nitelikli Yatırımcı"/>
    <n v="150000000"/>
    <n v="24448283.73048212"/>
    <n v="0"/>
    <n v="150000000"/>
    <m/>
    <m/>
    <m/>
    <m/>
    <m/>
  </r>
  <r>
    <n v="191"/>
    <s v="Aktif Bank Sukuk Varlık Kiralama A.Ş."/>
    <x v="0"/>
    <x v="2"/>
    <d v="2018-09-05T00:00:00"/>
    <m/>
    <d v="2018-10-04T00:00:00"/>
    <s v="Nitelikli Yatırımcı"/>
    <n v="400000000"/>
    <n v="65195423.281285658"/>
    <n v="250000000"/>
    <n v="150000000"/>
    <m/>
    <m/>
    <m/>
    <m/>
    <m/>
  </r>
  <r>
    <n v="192"/>
    <s v="Çelik Motor Ticaret A.Ş."/>
    <x v="3"/>
    <x v="0"/>
    <d v="2018-09-05T00:00:00"/>
    <m/>
    <d v="2018-10-04T00:00:00"/>
    <s v="Nitelikli Yatırımcı"/>
    <n v="200000000"/>
    <n v="32597711.640642829"/>
    <n v="0"/>
    <n v="200000000"/>
    <m/>
    <m/>
    <m/>
    <m/>
    <m/>
  </r>
  <r>
    <n v="193"/>
    <s v="Şeker Finansal Kiralama A.Ş."/>
    <x v="0"/>
    <x v="0"/>
    <d v="2018-09-20T00:00:00"/>
    <m/>
    <d v="2018-10-04T00:00:00"/>
    <s v="Halka Arz/Tahsisli/Nitelikli Yatırımcı"/>
    <n v="118000000"/>
    <n v="19232649.867979269"/>
    <n v="62237000"/>
    <n v="55763000"/>
    <m/>
    <m/>
    <m/>
    <m/>
    <m/>
  </r>
  <r>
    <n v="194"/>
    <s v="QNB Finans Finansal Kiralama A.Ş."/>
    <x v="0"/>
    <x v="0"/>
    <d v="2018-09-13T00:00:00"/>
    <m/>
    <d v="2018-10-11T00:00:00"/>
    <s v="Tahsisli/Nitelikli Yatırımcı"/>
    <n v="2000000000"/>
    <n v="333661433.74318075"/>
    <n v="733385000"/>
    <n v="1266615000"/>
    <m/>
    <m/>
    <m/>
    <m/>
    <m/>
  </r>
  <r>
    <n v="195"/>
    <s v="Ak Yatırım Menkul Değerler A.Ş."/>
    <x v="0"/>
    <x v="0"/>
    <d v="2018-09-14T00:00:00"/>
    <m/>
    <d v="2018-10-11T00:00:00"/>
    <s v="Nitelikli Yatırımcı"/>
    <n v="750000000"/>
    <n v="125123037.65369278"/>
    <n v="400000000"/>
    <n v="350000000"/>
    <m/>
    <m/>
    <m/>
    <m/>
    <m/>
  </r>
  <r>
    <n v="196"/>
    <s v="Oyak Yatırım Menkul Değerler A.Ş."/>
    <x v="0"/>
    <x v="0"/>
    <d v="2018-09-18T00:00:00"/>
    <m/>
    <d v="2018-10-11T00:00:00"/>
    <s v="Nitelikli Yatırımcı"/>
    <n v="128000000"/>
    <n v="21354331.759563569"/>
    <n v="113500000"/>
    <n v="14500000"/>
    <m/>
    <m/>
    <m/>
    <m/>
    <m/>
  </r>
  <r>
    <n v="197"/>
    <s v="QNB Finans Faktoring A.Ş."/>
    <x v="0"/>
    <x v="0"/>
    <d v="2018-09-24T00:00:00"/>
    <m/>
    <d v="2018-10-11T00:00:00"/>
    <s v="Tahsisli/Nitelikli Yatırımcı"/>
    <n v="292559000"/>
    <n v="48807827.697235614"/>
    <n v="292559000"/>
    <n v="0"/>
    <m/>
    <m/>
    <m/>
    <m/>
    <m/>
  </r>
  <r>
    <n v="198"/>
    <s v="Fibabanka A.Ş."/>
    <x v="2"/>
    <x v="0"/>
    <d v="2018-09-24T00:00:00"/>
    <m/>
    <d v="2018-10-11T00:00:00"/>
    <s v="Tahsisli/Nitelikli Yatırımcı"/>
    <n v="775000000"/>
    <n v="129293805.57548255"/>
    <n v="200000000"/>
    <n v="575000000"/>
    <m/>
    <m/>
    <m/>
    <m/>
    <m/>
  </r>
  <r>
    <n v="199"/>
    <s v="Destek Varlık Yönetim A.Ş."/>
    <x v="0"/>
    <x v="0"/>
    <d v="2018-09-18T00:00:00"/>
    <m/>
    <d v="2018-10-18T00:00:00"/>
    <s v="Tahsisli/Nitelikli Yatırımcı"/>
    <n v="46000000"/>
    <n v="8273678.9093132848"/>
    <n v="9000000"/>
    <n v="37000000"/>
    <m/>
    <m/>
    <m/>
    <m/>
    <m/>
  </r>
  <r>
    <n v="200"/>
    <s v="İş Gayrimenkul Yatırım Ortaklığı A.Ş. "/>
    <x v="3"/>
    <x v="0"/>
    <d v="2018-09-18T00:00:00"/>
    <m/>
    <d v="2018-10-18T00:00:00"/>
    <s v="Nitelikli Yatırımcı"/>
    <n v="600000000"/>
    <n v="107917550.99104284"/>
    <n v="100000000"/>
    <n v="500000000"/>
    <m/>
    <m/>
    <m/>
    <m/>
    <m/>
  </r>
  <r>
    <n v="201"/>
    <s v="Vakıf Finansal Kiralama A.Ş."/>
    <x v="0"/>
    <x v="0"/>
    <d v="2018-09-20T00:00:00"/>
    <m/>
    <d v="2018-10-18T00:00:00"/>
    <s v="Nitelikli Yatırımcı"/>
    <n v="833000000"/>
    <n v="149825533.29256448"/>
    <n v="0"/>
    <n v="833000000"/>
    <m/>
    <m/>
    <m/>
    <m/>
    <m/>
  </r>
  <r>
    <n v="202"/>
    <s v="Halk Yatırım Menkul Değerler A.Ş."/>
    <x v="0"/>
    <x v="0"/>
    <d v="2018-09-26T00:00:00"/>
    <m/>
    <d v="2018-10-18T00:00:00"/>
    <s v="Nitelikli Yatırımcı"/>
    <n v="260000000"/>
    <n v="46764272.096118562"/>
    <n v="0"/>
    <n v="260000000"/>
    <m/>
    <m/>
    <m/>
    <m/>
    <m/>
  </r>
  <r>
    <n v="203"/>
    <s v="Akçansa Çimento Sanayi ve Ticaret A.Ş."/>
    <x v="3"/>
    <x v="0"/>
    <d v="2018-10-01T00:00:00"/>
    <m/>
    <d v="2018-10-18T00:00:00"/>
    <s v="Nitelikli Yatırımcı"/>
    <n v="250000000"/>
    <n v="44965646.246267848"/>
    <n v="0"/>
    <n v="250000000"/>
    <m/>
    <m/>
    <m/>
    <m/>
    <m/>
  </r>
  <r>
    <n v="204"/>
    <s v="Deniz Faktoring A.Ş."/>
    <x v="0"/>
    <x v="0"/>
    <d v="2018-10-03T00:00:00"/>
    <m/>
    <d v="2018-10-18T00:00:00"/>
    <s v="Nitelikli Yatırımcı"/>
    <n v="645000000"/>
    <n v="116011367.31537105"/>
    <n v="155000000"/>
    <n v="490000000"/>
    <m/>
    <m/>
    <m/>
    <m/>
    <m/>
  </r>
  <r>
    <n v="205"/>
    <s v="Ziraat Katılım Varlık Kiralama A.Ş."/>
    <x v="0"/>
    <x v="2"/>
    <d v="2018-10-04T00:00:00"/>
    <m/>
    <d v="2018-10-18T00:00:00"/>
    <s v="Tahsisli/Nitelikli Yatırımcı"/>
    <n v="4000000000"/>
    <n v="719450339.94028556"/>
    <n v="900000000"/>
    <n v="3100000000"/>
    <m/>
    <m/>
    <m/>
    <m/>
    <m/>
  </r>
  <r>
    <n v="206"/>
    <s v="İş Yatırım Menkul Değerler A.Ş."/>
    <x v="0"/>
    <x v="5"/>
    <d v="2018-09-21T00:00:00"/>
    <m/>
    <d v="2018-10-25T00:00:00"/>
    <s v="Halka Arz"/>
    <n v="200000000"/>
    <n v="35150002.636250198"/>
    <n v="30760000"/>
    <n v="169240000"/>
    <m/>
    <m/>
    <m/>
    <m/>
    <m/>
  </r>
  <r>
    <n v="207"/>
    <s v="Türkiye İş Bankası A.Ş."/>
    <x v="2"/>
    <x v="0"/>
    <d v="2018-09-24T00:00:00"/>
    <m/>
    <d v="2018-10-25T00:00:00"/>
    <s v="Halka Arz/Tahsisli/Nitelikli Yatırımcı"/>
    <n v="20000000000"/>
    <n v="3515000263.62502"/>
    <n v="1361509538"/>
    <n v="18638490462"/>
    <m/>
    <m/>
    <m/>
    <m/>
    <m/>
  </r>
  <r>
    <n v="208"/>
    <s v="Garanti Finansal Kiralama A.Ş."/>
    <x v="0"/>
    <x v="0"/>
    <d v="2018-10-15T00:00:00"/>
    <m/>
    <d v="2018-10-25T00:00:00"/>
    <s v="Nitelikli Yatırımcı"/>
    <n v="2500000000"/>
    <n v="439375032.9531275"/>
    <n v="325000000"/>
    <n v="2175000000"/>
    <m/>
    <m/>
    <m/>
    <m/>
    <m/>
  </r>
  <r>
    <n v="209"/>
    <s v="Şekerbank T.A.Ş."/>
    <x v="2"/>
    <x v="0"/>
    <d v="2018-10-16T00:00:00"/>
    <m/>
    <d v="2018-10-25T00:00:00"/>
    <s v="Tahsisli/Nitelikli Yatırımcı"/>
    <n v="1500000000"/>
    <n v="263625019.77187648"/>
    <n v="170000000"/>
    <n v="1330000000"/>
    <m/>
    <m/>
    <m/>
    <m/>
    <m/>
  </r>
  <r>
    <n v="210"/>
    <s v="Devir Faktoring A.Ş."/>
    <x v="0"/>
    <x v="0"/>
    <d v="2018-09-28T00:00:00"/>
    <m/>
    <d v="2018-11-02T00:00:00"/>
    <s v="Tahsisli/Nitelikli Yatırımcı"/>
    <n v="27500000"/>
    <n v="5026319.6373738851"/>
    <n v="0"/>
    <n v="27500000"/>
    <m/>
    <m/>
    <m/>
    <m/>
    <m/>
  </r>
  <r>
    <n v="211"/>
    <s v="ALJ Finansman A.Ş."/>
    <x v="0"/>
    <x v="0"/>
    <d v="2018-10-02T00:00:00"/>
    <m/>
    <d v="2018-11-02T00:00:00"/>
    <s v="Tahsisli/Nitelikli Yatırımcı"/>
    <n v="350000000"/>
    <n v="63971340.839303993"/>
    <n v="0"/>
    <n v="350000000"/>
    <m/>
    <m/>
    <m/>
    <m/>
    <m/>
  </r>
  <r>
    <n v="212"/>
    <s v="Atılım Faktoring A.Ş."/>
    <x v="0"/>
    <x v="0"/>
    <d v="2018-10-02T00:00:00"/>
    <m/>
    <d v="2018-11-02T00:00:00"/>
    <s v="Nitelikli Yatırımcı"/>
    <n v="67700000"/>
    <n v="12373885.070916802"/>
    <n v="0"/>
    <n v="67700000"/>
    <m/>
    <m/>
    <m/>
    <m/>
    <m/>
  </r>
  <r>
    <n v="213"/>
    <s v="Türk Ekonomi Bankası A.Ş."/>
    <x v="2"/>
    <x v="0"/>
    <d v="2018-10-11T00:00:00"/>
    <m/>
    <d v="2018-11-02T00:00:00"/>
    <s v="Yurtdışı"/>
    <m/>
    <m/>
    <m/>
    <m/>
    <n v="210000000"/>
    <s v="ABD Doları"/>
    <n v="210000000"/>
    <n v="0"/>
    <n v="1111005000"/>
  </r>
  <r>
    <n v="214"/>
    <s v="Türkiye İhracat Kredi Bankası A.Ş."/>
    <x v="2"/>
    <x v="0"/>
    <d v="2018-10-11T00:00:00"/>
    <m/>
    <d v="2018-11-02T00:00:00"/>
    <s v="Tahsisli"/>
    <n v="500000000"/>
    <n v="91387629.770434275"/>
    <n v="0"/>
    <n v="500000000"/>
    <m/>
    <m/>
    <m/>
    <m/>
    <m/>
  </r>
  <r>
    <n v="215"/>
    <s v="Gedik Yatırım Holding A.Ş."/>
    <x v="3"/>
    <x v="0"/>
    <d v="2018-10-12T00:00:00"/>
    <m/>
    <d v="2018-11-02T00:00:00"/>
    <s v="Tahsisli/Nitelikli Yatırımcı"/>
    <n v="150000000"/>
    <n v="27416288.931130283"/>
    <n v="27000000"/>
    <n v="123000000"/>
    <m/>
    <m/>
    <m/>
    <m/>
    <m/>
  </r>
  <r>
    <n v="216"/>
    <s v="Nurol Yatırım Bankası A.Ş."/>
    <x v="2"/>
    <x v="0"/>
    <d v="2018-10-12T00:00:00"/>
    <m/>
    <d v="2018-11-02T00:00:00"/>
    <s v="Nitelikli Yatırımcı"/>
    <n v="600000000"/>
    <n v="109665155.72452113"/>
    <n v="430000000"/>
    <n v="170000000"/>
    <m/>
    <m/>
    <m/>
    <m/>
    <m/>
  </r>
  <r>
    <n v="217"/>
    <s v="Yapı ve Kredi Bankası A.Ş."/>
    <x v="2"/>
    <x v="4"/>
    <d v="2018-09-03T00:00:00"/>
    <m/>
    <d v="2018-11-08T00:00:00"/>
    <s v="Yurtdışı"/>
    <m/>
    <m/>
    <m/>
    <m/>
    <n v="1000000000"/>
    <s v="Avro"/>
    <n v="0"/>
    <n v="1000000000"/>
    <n v="0"/>
  </r>
  <r>
    <n v="218"/>
    <s v="Bereket Varlık Kiralama A.Ş."/>
    <x v="0"/>
    <x v="2"/>
    <d v="2018-10-15T00:00:00"/>
    <m/>
    <d v="2018-11-08T00:00:00"/>
    <s v="Halka Arz"/>
    <n v="2000000000"/>
    <n v="369051353.49583894"/>
    <n v="350000000"/>
    <n v="1650000000"/>
    <m/>
    <m/>
    <m/>
    <m/>
    <m/>
  </r>
  <r>
    <n v="219"/>
    <s v="Türkiye Vakıflar Bankası T.A.O."/>
    <x v="2"/>
    <x v="4"/>
    <d v="2018-10-23T00:00:00"/>
    <m/>
    <d v="2018-11-08T00:00:00"/>
    <s v="Yurtdışı"/>
    <m/>
    <m/>
    <m/>
    <m/>
    <n v="3000000000"/>
    <s v="Avro"/>
    <n v="165207335.20568314"/>
    <n v="2834792664.7943168"/>
    <n v="1000000000"/>
  </r>
  <r>
    <n v="220"/>
    <s v="T.C. Ziraat Bankası A.Ş."/>
    <x v="2"/>
    <x v="4"/>
    <d v="2018-09-03T00:00:00"/>
    <m/>
    <d v="2018-11-15T00:00:00"/>
    <s v="Yurtdışı"/>
    <m/>
    <m/>
    <m/>
    <m/>
    <n v="1500000000"/>
    <s v="ABD Doları"/>
    <n v="0"/>
    <n v="1500000000"/>
    <n v="0"/>
  </r>
  <r>
    <n v="221"/>
    <s v="T.C. Ziraat Bankası A.Ş."/>
    <x v="2"/>
    <x v="4"/>
    <d v="2018-09-03T00:00:00"/>
    <m/>
    <d v="2018-11-15T00:00:00"/>
    <s v="Tahsisli/Nitelikli Yatırımcı"/>
    <n v="5427500000"/>
    <n v="1000000000"/>
    <n v="1000000000"/>
    <n v="4427500000"/>
    <m/>
    <m/>
    <m/>
    <m/>
    <m/>
  </r>
  <r>
    <n v="222"/>
    <s v="Aktif Yatırım Bankası A.Ş. (11) No’lu Emek Varlık Finansmanı Fonu"/>
    <x v="1"/>
    <x v="1"/>
    <d v="2018-09-21T00:00:00"/>
    <m/>
    <d v="2018-11-15T00:00:00"/>
    <s v="Nitelikli Yatırımcı"/>
    <n v="800000000"/>
    <n v="147397512.66697374"/>
    <n v="0"/>
    <n v="800000000"/>
    <m/>
    <m/>
    <m/>
    <m/>
    <m/>
  </r>
  <r>
    <n v="223"/>
    <s v="Şekerbank T.A.Ş."/>
    <x v="2"/>
    <x v="0"/>
    <d v="2018-10-16T00:00:00"/>
    <m/>
    <d v="2018-11-15T00:00:00"/>
    <s v="Nitelikli Yatırımcı"/>
    <n v="750000000"/>
    <n v="138185168.12528789"/>
    <n v="0"/>
    <n v="750000000"/>
    <m/>
    <m/>
    <m/>
    <m/>
    <m/>
  </r>
  <r>
    <n v="224"/>
    <s v="Çimsa Çimento Sanayi ve Ticaret A.Ş."/>
    <x v="3"/>
    <x v="0"/>
    <d v="2018-10-22T00:00:00"/>
    <m/>
    <d v="2018-11-15T00:00:00"/>
    <s v="Nitelikli Yatırımcı"/>
    <n v="1000000000"/>
    <n v="184246890.83371717"/>
    <n v="0"/>
    <n v="1000000000"/>
    <m/>
    <m/>
    <m/>
    <m/>
    <m/>
  </r>
  <r>
    <n v="225"/>
    <s v="İş Faktoring A.Ş."/>
    <x v="0"/>
    <x v="0"/>
    <d v="2018-10-22T00:00:00"/>
    <m/>
    <d v="2018-11-15T00:00:00"/>
    <s v="Tahsisli/Nitelikli Yatırımcı"/>
    <n v="560000000"/>
    <n v="103178258.86688162"/>
    <n v="440150000"/>
    <n v="119850000"/>
    <m/>
    <m/>
    <m/>
    <m/>
    <m/>
  </r>
  <r>
    <n v="226"/>
    <s v="Arçelik A.Ş."/>
    <x v="3"/>
    <x v="0"/>
    <d v="2018-10-24T00:00:00"/>
    <m/>
    <d v="2018-11-15T00:00:00"/>
    <s v="Nitelikli Yatırımcı"/>
    <n v="1000000000"/>
    <n v="184246890.83371717"/>
    <n v="0"/>
    <n v="1000000000"/>
    <m/>
    <m/>
    <m/>
    <m/>
    <m/>
  </r>
  <r>
    <n v="227"/>
    <s v="Alternatif Finansal Kiralama A.Ş."/>
    <x v="0"/>
    <x v="0"/>
    <d v="2018-10-30T00:00:00"/>
    <m/>
    <d v="2018-11-15T00:00:00"/>
    <s v="Nitelikli Yatırımcı"/>
    <n v="413388000"/>
    <n v="76165453.707968682"/>
    <n v="0"/>
    <n v="413388000"/>
    <m/>
    <m/>
    <m/>
    <m/>
    <m/>
  </r>
  <r>
    <n v="228"/>
    <s v="Türkiye Halk Bankası A.Ş."/>
    <x v="2"/>
    <x v="4"/>
    <d v="2018-11-08T00:00:00"/>
    <m/>
    <d v="2018-11-15T00:00:00"/>
    <s v="Tahsisli/Nitelikli Yatırımcı"/>
    <n v="10000000000"/>
    <n v="1842468908.3371718"/>
    <n v="1000000000"/>
    <n v="9000000000"/>
    <m/>
    <m/>
    <m/>
    <m/>
    <m/>
  </r>
  <r>
    <n v="229"/>
    <s v="Deutsche Bank AG"/>
    <x v="0"/>
    <x v="5"/>
    <d v="2018-10-18T00:00:00"/>
    <m/>
    <d v="2018-11-23T00:00:00"/>
    <s v="Halka Arz/Nitelikli Yatırımcı"/>
    <n v="225000000"/>
    <n v="42560435.818862788"/>
    <n v="8780000"/>
    <n v="216220000"/>
    <m/>
    <m/>
    <m/>
    <m/>
    <m/>
  </r>
  <r>
    <n v="230"/>
    <s v="İş Finansal Kiralama A.Ş."/>
    <x v="0"/>
    <x v="0"/>
    <d v="2018-10-31T00:00:00"/>
    <m/>
    <d v="2018-11-23T00:00:00"/>
    <s v="Tahsisli/Nitelikli Yatırımcı"/>
    <n v="3260000000"/>
    <n v="616653425.64218974"/>
    <n v="312009480"/>
    <n v="2947990520"/>
    <m/>
    <m/>
    <m/>
    <m/>
    <m/>
  </r>
  <r>
    <n v="231"/>
    <s v="Halk Varlık Kiralama A.Ş."/>
    <x v="0"/>
    <x v="2"/>
    <d v="2018-10-31T00:00:00"/>
    <m/>
    <d v="2018-11-23T00:00:00"/>
    <s v="Tahsisli/Nitelikli Yatırımcı"/>
    <n v="1500000000"/>
    <n v="283736238.7924186"/>
    <n v="170000000"/>
    <n v="1330000000"/>
    <m/>
    <m/>
    <m/>
    <m/>
    <m/>
  </r>
  <r>
    <n v="232"/>
    <s v="Türkiye Kalkınma ve Yatırım Bankası A.Ş. Varlık Finansmanı Fonu"/>
    <x v="1"/>
    <x v="1"/>
    <d v="2018-11-19T00:00:00"/>
    <m/>
    <d v="2018-11-23T00:00:00"/>
    <s v="Nitelikli Yatırımcı"/>
    <n v="3250000000"/>
    <n v="614761850.71690691"/>
    <n v="3150000000"/>
    <n v="100000000"/>
    <m/>
    <m/>
    <m/>
    <m/>
    <m/>
  </r>
  <r>
    <n v="233"/>
    <s v="T.C. Ziraat Bankası A.Ş."/>
    <x v="2"/>
    <x v="0"/>
    <d v="2018-09-25T00:00:00"/>
    <m/>
    <d v="2018-11-29T00:00:00"/>
    <s v="Nitelikli Yatırımcı"/>
    <n v="5500000000"/>
    <n v="1062966255.6530478"/>
    <n v="0"/>
    <n v="5500000000"/>
    <m/>
    <m/>
    <m/>
    <m/>
    <m/>
  </r>
  <r>
    <n v="234"/>
    <s v="Global Menkul Değerler A.Ş."/>
    <x v="0"/>
    <x v="0"/>
    <d v="2018-10-24T00:00:00"/>
    <m/>
    <d v="2018-11-29T00:00:00"/>
    <s v="Tahsisli/Nitelikli Yatırımcı"/>
    <n v="100000000"/>
    <n v="19326659.193691779"/>
    <n v="0"/>
    <n v="100000000"/>
    <m/>
    <m/>
    <m/>
    <m/>
    <m/>
  </r>
  <r>
    <n v="235"/>
    <s v="Yapı Kredi Faktoring A.Ş."/>
    <x v="0"/>
    <x v="0"/>
    <d v="2018-11-02T00:00:00"/>
    <m/>
    <d v="2018-11-29T00:00:00"/>
    <s v="Nitelikli Yatırımcı"/>
    <n v="794460000"/>
    <n v="153542576.63020369"/>
    <n v="0"/>
    <n v="794460000"/>
    <m/>
    <m/>
    <m/>
    <m/>
    <m/>
  </r>
  <r>
    <n v="236"/>
    <s v="Otokoç Otomotiv Ticaret ve Sanayi A.Ş."/>
    <x v="3"/>
    <x v="0"/>
    <d v="2018-11-06T00:00:00"/>
    <m/>
    <d v="2018-11-29T00:00:00"/>
    <s v="Nitelikli Yatırımcı"/>
    <n v="300000000"/>
    <n v="57979977.581075333"/>
    <n v="0"/>
    <n v="300000000"/>
    <m/>
    <m/>
    <m/>
    <m/>
    <m/>
  </r>
  <r>
    <n v="237"/>
    <s v="Deniz Finansal Kiralama A.Ş."/>
    <x v="0"/>
    <x v="0"/>
    <d v="2018-11-13T00:00:00"/>
    <m/>
    <d v="2018-11-29T00:00:00"/>
    <s v="Nitelikli Yatırımcı"/>
    <n v="1530600000"/>
    <n v="295813845.61864638"/>
    <n v="436000000"/>
    <n v="1094600000"/>
    <m/>
    <m/>
    <m/>
    <m/>
    <m/>
  </r>
  <r>
    <n v="238"/>
    <s v="Koç Fiat Kredi Finansman A.Ş."/>
    <x v="0"/>
    <x v="0"/>
    <d v="2018-11-14T00:00:00"/>
    <m/>
    <d v="2018-11-29T00:00:00"/>
    <s v="Nitelikli Yatırımcı"/>
    <n v="150000000"/>
    <n v="28989988.790537667"/>
    <n v="0"/>
    <n v="150000000"/>
    <m/>
    <m/>
    <m/>
    <m/>
    <m/>
  </r>
  <r>
    <n v="239"/>
    <s v="Türk Ekonomi Bankası A.Ş."/>
    <x v="2"/>
    <x v="0"/>
    <d v="2018-10-31T00:00:00"/>
    <m/>
    <d v="2018-12-06T00:00:00"/>
    <s v="Nitelikli Yatırımcı"/>
    <n v="250000000"/>
    <n v="46550600.502746485"/>
    <n v="0"/>
    <n v="250000000"/>
    <m/>
    <m/>
    <m/>
    <m/>
    <m/>
  </r>
  <r>
    <n v="240"/>
    <s v="Akbank T.A.Ş."/>
    <x v="2"/>
    <x v="4"/>
    <d v="2018-10-31T00:00:00"/>
    <m/>
    <d v="2018-12-06T00:00:00"/>
    <s v="Yurtdışı"/>
    <m/>
    <m/>
    <m/>
    <m/>
    <n v="1500000000"/>
    <s v="Türk Lirası"/>
    <n v="0"/>
    <n v="1500000000"/>
    <n v="0"/>
  </r>
  <r>
    <n v="241"/>
    <s v="Şeker Yatırım Menkul Değerler A.Ş."/>
    <x v="0"/>
    <x v="0"/>
    <d v="2018-11-02T00:00:00"/>
    <m/>
    <d v="2018-12-06T00:00:00"/>
    <s v="Halka Arz/Tahsisli/Nitelikli Yatırımcı"/>
    <n v="67000000"/>
    <n v="12475560.934736058"/>
    <n v="0"/>
    <n v="67000000"/>
    <m/>
    <m/>
    <m/>
    <m/>
    <m/>
  </r>
  <r>
    <n v="242"/>
    <s v="Katılım Varlık Kiralama A.Ş."/>
    <x v="0"/>
    <x v="2"/>
    <d v="2018-11-05T00:00:00"/>
    <m/>
    <d v="2018-12-06T00:00:00"/>
    <s v="Yurtdışı"/>
    <m/>
    <m/>
    <m/>
    <m/>
    <n v="250000000"/>
    <s v="ABD Doları"/>
    <n v="0"/>
    <n v="250000000"/>
    <n v="0"/>
  </r>
  <r>
    <n v="243"/>
    <s v="Mercedes-Benz Finansman Türk A.Ş."/>
    <x v="0"/>
    <x v="0"/>
    <d v="2018-11-05T00:00:00"/>
    <m/>
    <d v="2018-12-06T00:00:00"/>
    <s v="Tahsisli/Nitelikli Yatırımcı"/>
    <n v="2200000000"/>
    <n v="409645284.42416906"/>
    <n v="0"/>
    <n v="2200000000"/>
    <m/>
    <m/>
    <m/>
    <m/>
    <m/>
  </r>
  <r>
    <n v="244"/>
    <s v="KT Kira Sertifikaları Varlık Kiralama A.Ş."/>
    <x v="0"/>
    <x v="2"/>
    <d v="2018-11-07T00:00:00"/>
    <m/>
    <d v="2018-12-13T00:00:00"/>
    <s v="Tahsisli/Nitelikli Yatırımcı"/>
    <n v="7000000000"/>
    <n v="1303344008.3414016"/>
    <n v="100000000"/>
    <n v="6900000000"/>
    <m/>
    <m/>
    <m/>
    <m/>
    <m/>
  </r>
  <r>
    <n v="245"/>
    <s v="Vakıf Faktoring A.Ş."/>
    <x v="0"/>
    <x v="0"/>
    <d v="2018-11-20T00:00:00"/>
    <m/>
    <d v="2018-12-13T00:00:00"/>
    <s v="Nitelikli Yatırımcı"/>
    <n v="210000000"/>
    <n v="39100320.250242047"/>
    <n v="210000000"/>
    <n v="0"/>
    <m/>
    <m/>
    <m/>
    <m/>
    <m/>
  </r>
  <r>
    <n v="246"/>
    <s v="Aygaz A.Ş."/>
    <x v="3"/>
    <x v="0"/>
    <d v="2018-11-21T00:00:00"/>
    <m/>
    <d v="2018-12-13T00:00:00"/>
    <s v="Tahsisli/Nitelikli Yatırımcı"/>
    <n v="300000000"/>
    <n v="55857600.35748864"/>
    <n v="0"/>
    <n v="300000000"/>
    <m/>
    <m/>
    <m/>
    <m/>
    <m/>
  </r>
  <r>
    <n v="247"/>
    <s v="Oyak Yatırım Menkul Değerler A.Ş."/>
    <x v="0"/>
    <x v="0"/>
    <d v="2018-11-29T00:00:00"/>
    <m/>
    <d v="2018-12-13T00:00:00"/>
    <s v="Nitelikli Yatırımcı"/>
    <n v="200000000"/>
    <n v="37238400.23832576"/>
    <n v="80000000"/>
    <n v="120000000"/>
    <m/>
    <m/>
    <m/>
    <m/>
    <m/>
  </r>
  <r>
    <n v="248"/>
    <s v="T.C. Ziraat Bankası A.Ş."/>
    <x v="2"/>
    <x v="0"/>
    <d v="2018-12-10T00:00:00"/>
    <m/>
    <d v="2018-12-13T00:00:00"/>
    <s v="Yurtdışı"/>
    <m/>
    <m/>
    <m/>
    <m/>
    <n v="3000000000"/>
    <s v="ABD Doları"/>
    <n v="0"/>
    <n v="3000000000"/>
    <n v="0"/>
  </r>
  <r>
    <n v="249"/>
    <s v="Aktif Yatırım Bankası A.Ş."/>
    <x v="2"/>
    <x v="0"/>
    <d v="2018-11-16T00:00:00"/>
    <m/>
    <d v="2018-12-20T00:00:00"/>
    <s v="Nitelikli Yatırımcı"/>
    <n v="850000000"/>
    <n v="161305626.71980265"/>
    <n v="0"/>
    <n v="850000000"/>
    <m/>
    <m/>
    <m/>
    <m/>
    <m/>
  </r>
  <r>
    <n v="250"/>
    <s v="Aktif Yatırım Bankası A.Ş."/>
    <x v="2"/>
    <x v="0"/>
    <d v="2018-11-16T00:00:00"/>
    <m/>
    <d v="2018-12-20T00:00:00"/>
    <s v="Nitelikli Yatırımcı"/>
    <n v="50000000"/>
    <n v="9488566.2776354495"/>
    <n v="0"/>
    <n v="50000000"/>
    <m/>
    <m/>
    <m/>
    <m/>
    <m/>
  </r>
  <r>
    <n v="251"/>
    <s v="Pasha Yatırım Bankası A.Ş."/>
    <x v="2"/>
    <x v="0"/>
    <d v="2018-11-27T00:00:00"/>
    <m/>
    <d v="2018-12-20T00:00:00"/>
    <s v="Tahsisli/Nitelikli Yatırımcı"/>
    <n v="500000000"/>
    <n v="94885662.776354492"/>
    <n v="0"/>
    <n v="500000000"/>
    <m/>
    <m/>
    <m/>
    <m/>
    <m/>
  </r>
  <r>
    <n v="252"/>
    <s v="Koç Finansman A.Ş."/>
    <x v="0"/>
    <x v="0"/>
    <d v="2018-11-27T00:00:00"/>
    <m/>
    <d v="2018-12-20T00:00:00"/>
    <s v="Tahsisli/Nitelikli Yatırımcı"/>
    <n v="300000000"/>
    <n v="56931397.665812701"/>
    <n v="0"/>
    <n v="300000000"/>
    <m/>
    <m/>
    <m/>
    <m/>
    <m/>
  </r>
  <r>
    <n v="253"/>
    <s v="Yapı Kredi Yatırım Menkul Değerler A.Ş."/>
    <x v="0"/>
    <x v="0"/>
    <d v="2018-12-04T00:00:00"/>
    <m/>
    <d v="2018-12-20T00:00:00"/>
    <s v="Tahsisli/Nitelikli Yatırımcı"/>
    <n v="1189000000"/>
    <n v="225638106.08217099"/>
    <n v="0"/>
    <n v="1189000000"/>
    <m/>
    <m/>
    <m/>
    <m/>
    <m/>
  </r>
  <r>
    <n v="254"/>
    <s v="Garanti Faktoring A.Ş."/>
    <x v="0"/>
    <x v="0"/>
    <d v="2018-12-05T00:00:00"/>
    <m/>
    <d v="2018-12-20T00:00:00"/>
    <s v="Nitelikli Yatırımcı"/>
    <n v="730000000"/>
    <n v="138533067.65347755"/>
    <n v="0"/>
    <n v="730000000"/>
    <m/>
    <m/>
    <m/>
    <m/>
    <m/>
  </r>
  <r>
    <n v="255"/>
    <s v="Bolu Çimento Sanayii A.Ş."/>
    <x v="3"/>
    <x v="0"/>
    <d v="2018-12-12T00:00:00"/>
    <m/>
    <d v="2018-12-20T00:00:00"/>
    <s v="Nitelikli Yatırımcı"/>
    <n v="500000000"/>
    <n v="94885662.776354492"/>
    <n v="0"/>
    <n v="500000000"/>
    <m/>
    <m/>
    <m/>
    <m/>
    <m/>
  </r>
  <r>
    <n v="256"/>
    <s v="Yapı ve Kredi Bankası A.Ş."/>
    <x v="2"/>
    <x v="0"/>
    <d v="2018-12-22T00:00:00"/>
    <m/>
    <d v="2018-12-20T00:00:00"/>
    <s v="Halka Arz/Nitelikli Yatırımcı"/>
    <n v="15000000000"/>
    <n v="2846569883.2906346"/>
    <n v="22848460"/>
    <n v="14977151540"/>
    <m/>
    <m/>
    <m/>
    <m/>
    <m/>
  </r>
  <r>
    <n v="257"/>
    <s v="Yapı ve Kredi Bankası A.Ş."/>
    <x v="2"/>
    <x v="0"/>
    <d v="2018-12-22T00:00:00"/>
    <m/>
    <d v="2018-12-20T00:00:00"/>
    <s v="Nitelikli Yatırımcı"/>
    <n v="5000000000"/>
    <n v="948856627.76354492"/>
    <n v="0"/>
    <n v="5000000000"/>
    <m/>
    <m/>
    <m/>
    <m/>
    <m/>
  </r>
  <r>
    <n v="258"/>
    <s v="Yapı ve Kredi Bankası A.Ş."/>
    <x v="2"/>
    <x v="0"/>
    <d v="2018-12-22T00:00:00"/>
    <m/>
    <d v="2018-12-20T00:00:00"/>
    <s v="Nitelikli Yatırımcı"/>
    <n v="3000000000"/>
    <n v="569313976.65812695"/>
    <n v="0"/>
    <n v="3000000000"/>
    <m/>
    <m/>
    <m/>
    <m/>
    <m/>
  </r>
  <r>
    <n v="259"/>
    <s v="Türkiye Garanti Bankası A.Ş."/>
    <x v="2"/>
    <x v="0"/>
    <d v="2018-11-22T00:00:00"/>
    <m/>
    <d v="2018-12-27T00:00:00"/>
    <s v="Halka Arz/Tahsisli/Nitelikli Yatırımcı"/>
    <n v="20000000000"/>
    <n v="3774653203.736907"/>
    <n v="0"/>
    <n v="20000000000"/>
    <m/>
    <m/>
    <m/>
    <m/>
    <m/>
  </r>
  <r>
    <n v="260"/>
    <s v="Türkiye Sınai Kalkınma Bankası A.Ş."/>
    <x v="2"/>
    <x v="0"/>
    <d v="2018-11-22T00:00:00"/>
    <m/>
    <d v="2018-12-27T00:00:00"/>
    <s v="Yurtdışı"/>
    <m/>
    <m/>
    <m/>
    <m/>
    <n v="400000000"/>
    <s v="ABD Doları"/>
    <n v="0"/>
    <n v="400000000"/>
    <n v="0"/>
  </r>
  <r>
    <n v="261"/>
    <s v="Akbank T.A.Ş."/>
    <x v="2"/>
    <x v="0"/>
    <d v="2018-11-23T00:00:00"/>
    <m/>
    <d v="2018-12-27T00:00:00"/>
    <s v="Yurtdışı"/>
    <m/>
    <m/>
    <m/>
    <m/>
    <n v="2000000000"/>
    <s v="ABD Doları"/>
    <n v="0"/>
    <n v="2000000000"/>
    <n v="0"/>
  </r>
  <r>
    <n v="262"/>
    <s v="Bereket Varlık Kiralama A.Ş."/>
    <x v="0"/>
    <x v="2"/>
    <d v="2018-12-10T00:00:00"/>
    <m/>
    <d v="2018-12-27T00:00:00"/>
    <s v="Tahsisli/Nitelikli Yatırımcı"/>
    <n v="5000000000"/>
    <n v="943663300.93422675"/>
    <n v="0"/>
    <n v="5000000000"/>
    <m/>
    <m/>
    <m/>
    <m/>
    <m/>
  </r>
  <r>
    <n v="263"/>
    <s v="İstanbul Varlık Yönetim A.Ş."/>
    <x v="0"/>
    <x v="0"/>
    <d v="2018-12-13T00:00:00"/>
    <m/>
    <d v="2018-12-27T00:00:00"/>
    <s v="Nitelikli Yatırımcı"/>
    <n v="90000000"/>
    <n v="16985939.416816082"/>
    <n v="0"/>
    <n v="90000000"/>
    <m/>
    <m/>
    <m/>
    <m/>
    <m/>
  </r>
  <r>
    <n v="264"/>
    <s v="Set Varlık Kiralama A.Ş."/>
    <x v="0"/>
    <x v="2"/>
    <d v="2017-12-01T00:00:00"/>
    <d v="2018-01-09T00:00:00"/>
    <s v="-"/>
    <m/>
    <m/>
    <m/>
    <m/>
    <m/>
    <m/>
    <m/>
    <m/>
    <m/>
    <m/>
  </r>
  <r>
    <n v="265"/>
    <s v="Ünlü Menkul Değerler A.Ş. Angora Varlık Finansmanı Fonu"/>
    <x v="1"/>
    <x v="1"/>
    <d v="2018-03-26T00:00:00"/>
    <d v="2018-03-30T00:00:00"/>
    <s v="-"/>
    <m/>
    <m/>
    <m/>
    <m/>
    <m/>
    <m/>
    <m/>
    <m/>
    <m/>
    <m/>
  </r>
  <r>
    <n v="266"/>
    <s v="Merko Gıda Sanayi ve Ticaret A.Ş."/>
    <x v="3"/>
    <x v="5"/>
    <d v="2018-02-27T00:00:00"/>
    <d v="2018-04-09T00:00:00"/>
    <s v="-"/>
    <m/>
    <m/>
    <m/>
    <m/>
    <m/>
    <m/>
    <m/>
    <m/>
    <m/>
    <m/>
  </r>
  <r>
    <n v="267"/>
    <s v="Akın Holding A.Ş."/>
    <x v="3"/>
    <x v="0"/>
    <d v="2018-04-12T00:00:00"/>
    <d v="2018-05-07T00:00:00"/>
    <s v="-"/>
    <m/>
    <m/>
    <m/>
    <m/>
    <m/>
    <m/>
    <m/>
    <m/>
    <m/>
    <m/>
  </r>
  <r>
    <n v="268"/>
    <s v="Multi İstanbul Emlak Geliştirme ve Yatırım A.Ş."/>
    <x v="3"/>
    <x v="0"/>
    <d v="2018-04-05T00:00:00"/>
    <d v="2018-05-30T00:00:00"/>
    <s v="-"/>
    <m/>
    <m/>
    <m/>
    <m/>
    <m/>
    <m/>
    <m/>
    <m/>
    <m/>
    <m/>
  </r>
  <r>
    <n v="269"/>
    <s v="Mega Varlık Yönetimi A.Ş."/>
    <x v="0"/>
    <x v="0"/>
    <d v="2018-08-13T00:00:00"/>
    <d v="2018-09-18T00:00:00"/>
    <s v="-"/>
    <m/>
    <m/>
    <m/>
    <m/>
    <m/>
    <m/>
    <m/>
    <m/>
    <m/>
    <m/>
  </r>
  <r>
    <n v="270"/>
    <s v="Garanti Finansal Kiralama A.Ş."/>
    <x v="0"/>
    <x v="0"/>
    <d v="2018-09-11T00:00:00"/>
    <d v="2018-09-26T00:00:00"/>
    <s v="-"/>
    <m/>
    <m/>
    <m/>
    <m/>
    <m/>
    <m/>
    <m/>
    <m/>
    <m/>
    <m/>
  </r>
  <r>
    <n v="271"/>
    <s v="Banvit Bandırma Vitaminli Yem Sanayi A.Ş."/>
    <x v="3"/>
    <x v="0"/>
    <d v="2018-11-23T00:00:00"/>
    <d v="2018-12-28T00:00:00"/>
    <s v="-"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72">
  <r>
    <n v="1"/>
    <s v="Şeker Faktoring A.Ş."/>
    <x v="0"/>
    <x v="0"/>
    <d v="2017-11-27T00:00:00"/>
    <s v="-"/>
    <d v="2018-01-08T00:00:00"/>
    <s v="Halka Arz/Tahsisli/Nitelikli Yatırımcı"/>
    <n v="130000000"/>
    <n v="34647264.198715389"/>
    <n v="130000000"/>
    <n v="0"/>
    <m/>
    <x v="0"/>
    <m/>
    <m/>
    <m/>
  </r>
  <r>
    <n v="2"/>
    <s v="Vakıf Faktoring A.Ş."/>
    <x v="0"/>
    <x v="0"/>
    <d v="2017-12-06T00:00:00"/>
    <s v="-"/>
    <d v="2018-01-08T00:00:00"/>
    <s v="Nitelikli Yatırımcı"/>
    <n v="400000000"/>
    <n v="106606966.76527812"/>
    <n v="400000000"/>
    <n v="0"/>
    <m/>
    <x v="0"/>
    <m/>
    <m/>
    <m/>
  </r>
  <r>
    <n v="3"/>
    <s v="Aktif Yatırım Bankası A.Ş. (3) No’lu Turkcell Varlık Finansmanı Fonu"/>
    <x v="1"/>
    <x v="1"/>
    <d v="2017-12-13T00:00:00"/>
    <s v="-"/>
    <d v="2018-01-08T00:00:00"/>
    <s v="Nitelikli Yatırımcı"/>
    <n v="100000000"/>
    <n v="26651741.691319529"/>
    <n v="100000000"/>
    <n v="0"/>
    <m/>
    <x v="0"/>
    <m/>
    <m/>
    <m/>
  </r>
  <r>
    <n v="4"/>
    <s v="Türkiye Vakıflar Bankası T.A.O."/>
    <x v="2"/>
    <x v="0"/>
    <d v="2017-12-14T00:00:00"/>
    <s v="-"/>
    <d v="2018-01-08T00:00:00"/>
    <s v="Yurtdışı"/>
    <m/>
    <m/>
    <m/>
    <m/>
    <n v="5000000000"/>
    <x v="1"/>
    <n v="688003200"/>
    <n v="4311996800"/>
    <n v="3639880929.5999999"/>
  </r>
  <r>
    <n v="5"/>
    <s v="Zorlu Enerji Elektrik Üretim A.Ş."/>
    <x v="3"/>
    <x v="0"/>
    <d v="2017-12-22T00:00:00"/>
    <s v="-"/>
    <d v="2018-01-08T00:00:00"/>
    <s v="Nitelikli Yatırımcı"/>
    <n v="300000000"/>
    <n v="79955225.073958591"/>
    <n v="268380000"/>
    <n v="31620000"/>
    <m/>
    <x v="0"/>
    <m/>
    <m/>
    <m/>
  </r>
  <r>
    <n v="6"/>
    <s v="Akdeniz Faktoring A.Ş."/>
    <x v="0"/>
    <x v="0"/>
    <d v="2017-12-11T00:00:00"/>
    <s v="-"/>
    <d v="2018-01-18T00:00:00"/>
    <s v="Nitelikli Yatırımcı"/>
    <n v="137000000"/>
    <n v="36018508.7811547"/>
    <n v="61000000"/>
    <n v="76000000"/>
    <m/>
    <x v="0"/>
    <m/>
    <m/>
    <m/>
  </r>
  <r>
    <n v="7"/>
    <s v="Katılım Varlık Kiralama A.Ş."/>
    <x v="0"/>
    <x v="2"/>
    <d v="2017-12-01T00:00:00"/>
    <s v="-"/>
    <d v="2018-01-25T00:00:00"/>
    <s v="Tahsisli/Nitelikli Yatırımcı"/>
    <n v="1000000000"/>
    <n v="266744911.84080663"/>
    <n v="436650000"/>
    <n v="563350000"/>
    <m/>
    <x v="0"/>
    <m/>
    <m/>
    <m/>
  </r>
  <r>
    <n v="8"/>
    <s v="Vakıf Finansal Kiralama A.Ş."/>
    <x v="0"/>
    <x v="0"/>
    <d v="2018-01-04T00:00:00"/>
    <s v="-"/>
    <d v="2018-01-25T00:00:00"/>
    <s v="Tahsisli/Nitelikli Yatırımcı"/>
    <n v="400000000"/>
    <n v="106697964.73632266"/>
    <n v="400000000"/>
    <n v="0"/>
    <m/>
    <x v="0"/>
    <m/>
    <m/>
    <m/>
  </r>
  <r>
    <n v="9"/>
    <s v="Türkiye İş Bankası A.Ş."/>
    <x v="2"/>
    <x v="0"/>
    <d v="2018-01-04T00:00:00"/>
    <s v="-"/>
    <d v="2018-01-25T00:00:00"/>
    <s v="Yurtdışı"/>
    <m/>
    <m/>
    <m/>
    <m/>
    <n v="5000000000"/>
    <x v="1"/>
    <n v="95402500"/>
    <n v="4904597500"/>
    <n v="504726926.25"/>
  </r>
  <r>
    <n v="10"/>
    <s v="Yılmaz Holding A.Ş."/>
    <x v="3"/>
    <x v="0"/>
    <d v="2018-01-15T00:00:00"/>
    <s v="-"/>
    <d v="2018-01-25T00:00:00"/>
    <s v="Nitelikli Yatırımcı"/>
    <n v="400000000"/>
    <n v="106697964.73632266"/>
    <n v="0"/>
    <n v="400000000"/>
    <m/>
    <x v="0"/>
    <m/>
    <m/>
    <m/>
  </r>
  <r>
    <n v="11"/>
    <s v="Sümer Varlık Yönetim A.Ş."/>
    <x v="0"/>
    <x v="0"/>
    <d v="2017-11-13T00:00:00"/>
    <s v="-"/>
    <d v="2018-02-01T00:00:00"/>
    <s v="Nitelikli Yatırımcı"/>
    <n v="50000000"/>
    <n v="13285505.513484787"/>
    <n v="23500000"/>
    <n v="26500000"/>
    <m/>
    <x v="0"/>
    <m/>
    <m/>
    <m/>
  </r>
  <r>
    <n v="12"/>
    <s v="QNB Finans Finansal Kiralama A.Ş."/>
    <x v="0"/>
    <x v="0"/>
    <d v="2017-12-07T00:00:00"/>
    <s v="-"/>
    <d v="2018-02-01T00:00:00"/>
    <s v="Halka Arz/Tahsisli/Nitelikli Yatırımcı"/>
    <n v="500000000"/>
    <n v="132855055.13484788"/>
    <n v="120000000"/>
    <n v="380000000"/>
    <m/>
    <x v="0"/>
    <m/>
    <m/>
    <m/>
  </r>
  <r>
    <n v="13"/>
    <s v="Fibabanka A.Ş."/>
    <x v="2"/>
    <x v="0"/>
    <d v="2017-12-29T00:00:00"/>
    <s v="-"/>
    <d v="2018-02-01T00:00:00"/>
    <s v="Tahsisli/Nitelikli Yatırımcı"/>
    <n v="1680000000"/>
    <n v="446392985.25308889"/>
    <n v="1624765000"/>
    <n v="55235000"/>
    <m/>
    <x v="0"/>
    <m/>
    <m/>
    <m/>
  </r>
  <r>
    <n v="14"/>
    <s v="Türkiye Garanti Bankası A.Ş."/>
    <x v="2"/>
    <x v="0"/>
    <d v="2018-01-11T00:00:00"/>
    <s v="-"/>
    <d v="2018-02-01T00:00:00"/>
    <s v="Yurtdışı"/>
    <m/>
    <m/>
    <m/>
    <m/>
    <n v="6000000000"/>
    <x v="1"/>
    <n v="205102353.27473775"/>
    <n v="5794897646.7252626"/>
    <n v="1085094000"/>
  </r>
  <r>
    <n v="15"/>
    <s v="T.C. Ziraat Bankası A.Ş."/>
    <x v="2"/>
    <x v="0"/>
    <d v="2018-01-16T00:00:00"/>
    <s v="-"/>
    <d v="2018-02-01T00:00:00"/>
    <s v="Yurtdışı"/>
    <m/>
    <m/>
    <m/>
    <m/>
    <n v="4000000000"/>
    <x v="1"/>
    <n v="124760797.65617616"/>
    <n v="3875239202.3438239"/>
    <n v="660047000"/>
  </r>
  <r>
    <n v="16"/>
    <s v="Turk Elektronik Para A.Ş."/>
    <x v="0"/>
    <x v="0"/>
    <d v="2017-11-27T00:00:00"/>
    <s v="-"/>
    <d v="2018-02-08T00:00:00"/>
    <s v="Nitelikli Yatırımcı"/>
    <n v="27000000"/>
    <n v="7078810.7597923549"/>
    <n v="0"/>
    <n v="27000000"/>
    <m/>
    <x v="0"/>
    <m/>
    <m/>
    <m/>
  </r>
  <r>
    <n v="17"/>
    <s v="Fleetcorp Operasyonel Taşıt Kiralama ve Turizm A.Ş.***"/>
    <x v="3"/>
    <x v="0"/>
    <d v="2018-01-23T00:00:00"/>
    <s v="-"/>
    <d v="2018-02-08T00:00:00"/>
    <s v="Nitelikli Yatırımcı"/>
    <n v="300000000"/>
    <n v="78653452.886581719"/>
    <n v="0"/>
    <n v="0"/>
    <m/>
    <x v="0"/>
    <m/>
    <m/>
    <m/>
  </r>
  <r>
    <n v="18"/>
    <s v="Ulusal Faktoring A.Ş."/>
    <x v="0"/>
    <x v="0"/>
    <d v="2018-01-23T00:00:00"/>
    <s v="-"/>
    <d v="2018-02-08T00:00:00"/>
    <s v="Nitelikli Yatırımcı"/>
    <n v="170000000"/>
    <n v="44570289.969062977"/>
    <n v="62500000"/>
    <n v="107500000"/>
    <m/>
    <x v="0"/>
    <m/>
    <m/>
    <m/>
  </r>
  <r>
    <n v="19"/>
    <s v="T.C. Ziraat Bankası A.Ş."/>
    <x v="2"/>
    <x v="0"/>
    <d v="2018-01-23T00:00:00"/>
    <s v="-"/>
    <d v="2018-02-08T00:00:00"/>
    <s v="Tahsisli/Nitelikli Yatırımcı"/>
    <n v="15000000000"/>
    <n v="3932672644.3290858"/>
    <n v="8682360000"/>
    <n v="6317640000"/>
    <m/>
    <x v="0"/>
    <m/>
    <m/>
    <m/>
  </r>
  <r>
    <n v="20"/>
    <s v="T.C. Ziraat Bankası A.Ş."/>
    <x v="2"/>
    <x v="0"/>
    <d v="2018-01-23T00:00:00"/>
    <s v="-"/>
    <d v="2018-02-08T00:00:00"/>
    <s v="Tahsisli/Nitelikli Yatırımcı"/>
    <n v="2500000000"/>
    <n v="655445440.72151434"/>
    <n v="0"/>
    <n v="2500000000"/>
    <m/>
    <x v="0"/>
    <m/>
    <m/>
    <m/>
  </r>
  <r>
    <n v="21"/>
    <s v="T.C. Ziraat Bankası A.Ş."/>
    <x v="2"/>
    <x v="0"/>
    <d v="2018-01-23T00:00:00"/>
    <s v="-"/>
    <d v="2018-02-08T00:00:00"/>
    <s v="Tahsisli/Nitelikli Yatırımcı"/>
    <n v="1500000000"/>
    <n v="393267264.43290859"/>
    <n v="0"/>
    <n v="1500000000"/>
    <m/>
    <x v="0"/>
    <m/>
    <m/>
    <m/>
  </r>
  <r>
    <n v="22"/>
    <s v="Nurol Yatırım Bankası A.Ş."/>
    <x v="2"/>
    <x v="0"/>
    <d v="2018-01-26T00:00:00"/>
    <s v="-"/>
    <d v="2018-02-08T00:00:00"/>
    <s v="Nitelikli Yatırımcı"/>
    <n v="500000000"/>
    <n v="131089088.14430286"/>
    <n v="484100000"/>
    <n v="15900000"/>
    <m/>
    <x v="0"/>
    <m/>
    <m/>
    <m/>
  </r>
  <r>
    <n v="23"/>
    <s v="Türkiye Garanti Bankası A.Ş."/>
    <x v="2"/>
    <x v="0"/>
    <d v="2017-12-20T00:00:00"/>
    <s v="-"/>
    <d v="2018-02-15T00:00:00"/>
    <s v="Halka Arz/Nitelikli Yatırımcı"/>
    <n v="20000000000"/>
    <n v="5292545449.7340498"/>
    <n v="12204222507"/>
    <n v="7795777493"/>
    <m/>
    <x v="0"/>
    <m/>
    <m/>
    <m/>
  </r>
  <r>
    <n v="24"/>
    <s v="Akbank T.A.Ş."/>
    <x v="2"/>
    <x v="0"/>
    <d v="2018-01-12T00:00:00"/>
    <s v="-"/>
    <d v="2018-02-15T00:00:00"/>
    <s v="Halka Arz"/>
    <n v="10000000000"/>
    <n v="2646272724.8670249"/>
    <n v="0"/>
    <n v="10000000000"/>
    <m/>
    <x v="0"/>
    <m/>
    <m/>
    <m/>
  </r>
  <r>
    <n v="25"/>
    <s v="Sümer Faktoring A.Ş."/>
    <x v="0"/>
    <x v="0"/>
    <d v="2018-01-25T00:00:00"/>
    <s v="-"/>
    <d v="2018-02-15T00:00:00"/>
    <s v="Nitelikli Yatırımcı"/>
    <n v="30000000"/>
    <n v="7938818.1746010743"/>
    <n v="30000000"/>
    <n v="0"/>
    <m/>
    <x v="0"/>
    <m/>
    <m/>
    <m/>
  </r>
  <r>
    <n v="26"/>
    <s v="Yeditepe Faktoring A.Ş."/>
    <x v="0"/>
    <x v="0"/>
    <d v="2018-01-25T00:00:00"/>
    <s v="-"/>
    <d v="2018-02-22T00:00:00"/>
    <s v="Nitelikli Yatırımcı"/>
    <n v="175000000"/>
    <n v="45977615.469497137"/>
    <n v="90000000"/>
    <n v="85000000"/>
    <m/>
    <x v="0"/>
    <m/>
    <m/>
    <m/>
  </r>
  <r>
    <n v="27"/>
    <s v="Derindere Turizm Otomotiv Sanayi ve Ticaret A.Ş.***"/>
    <x v="3"/>
    <x v="0"/>
    <d v="2018-01-26T00:00:00"/>
    <s v="-"/>
    <d v="2018-02-22T00:00:00"/>
    <s v="Tahsisli/Nitelikli Yatırımcı"/>
    <n v="250000000"/>
    <n v="65682307.81356734"/>
    <n v="50000000"/>
    <n v="0"/>
    <m/>
    <x v="0"/>
    <m/>
    <m/>
    <m/>
  </r>
  <r>
    <n v="28"/>
    <s v="Çelik Motor Ticaret A.Ş."/>
    <x v="3"/>
    <x v="0"/>
    <d v="2018-01-29T00:00:00"/>
    <s v="-"/>
    <d v="2018-02-22T00:00:00"/>
    <s v="Nitelikli Yatırımcı"/>
    <n v="70000000"/>
    <n v="18391046.187798854"/>
    <n v="70000000"/>
    <n v="0"/>
    <m/>
    <x v="0"/>
    <m/>
    <m/>
    <m/>
  </r>
  <r>
    <n v="29"/>
    <s v="Doğtaş Kelebek Mobilya Sanayi ve Ticaret A.Ş."/>
    <x v="3"/>
    <x v="0"/>
    <d v="2018-02-01T00:00:00"/>
    <s v="-"/>
    <d v="2018-02-22T00:00:00"/>
    <s v="Nitelikli Yatırımcı"/>
    <n v="67000000"/>
    <n v="17602858.494036045"/>
    <n v="0"/>
    <n v="67000000"/>
    <m/>
    <x v="0"/>
    <m/>
    <m/>
    <m/>
  </r>
  <r>
    <n v="30"/>
    <s v="Lider Faktoring A.Ş."/>
    <x v="0"/>
    <x v="0"/>
    <d v="2018-02-14T00:00:00"/>
    <s v="-"/>
    <d v="2018-02-22T00:00:00"/>
    <s v="Tahsisli/Nitelikli Yatırımcı"/>
    <n v="225000000"/>
    <n v="59114077.032210603"/>
    <n v="210000000"/>
    <n v="15000000"/>
    <m/>
    <x v="0"/>
    <m/>
    <m/>
    <m/>
  </r>
  <r>
    <n v="31"/>
    <s v="KT Sukuk Varlık Kiralama A.Ş."/>
    <x v="0"/>
    <x v="2"/>
    <d v="2018-01-19T00:00:00"/>
    <s v="-"/>
    <d v="2018-03-01T00:00:00"/>
    <s v="Tahsisli/Nitelikli Yatırımcı"/>
    <n v="300000000"/>
    <n v="78636959.370904326"/>
    <n v="200000000"/>
    <n v="100000000"/>
    <m/>
    <x v="0"/>
    <m/>
    <m/>
    <m/>
  </r>
  <r>
    <n v="32"/>
    <s v="Fiba Faktoring A.Ş."/>
    <x v="0"/>
    <x v="0"/>
    <d v="2018-01-29T00:00:00"/>
    <s v="-"/>
    <d v="2018-03-01T00:00:00"/>
    <s v="Nitelikli Yatırımcı"/>
    <n v="500000000"/>
    <n v="131061598.95150721"/>
    <n v="247230000"/>
    <n v="252770000"/>
    <m/>
    <x v="0"/>
    <m/>
    <m/>
    <m/>
  </r>
  <r>
    <n v="33"/>
    <s v="Ereğli Tekstil Turizm Sanayi ve Ticaret A.Ş."/>
    <x v="3"/>
    <x v="0"/>
    <d v="2018-02-02T00:00:00"/>
    <s v="-"/>
    <d v="2018-03-01T00:00:00"/>
    <s v="Nitelikli Yatırımcı"/>
    <n v="300000000"/>
    <n v="78636959.370904326"/>
    <n v="205600000"/>
    <n v="94400000"/>
    <m/>
    <x v="0"/>
    <m/>
    <m/>
    <m/>
  </r>
  <r>
    <n v="34"/>
    <s v="Vakıf Varlık Kiralama A.Ş."/>
    <x v="0"/>
    <x v="2"/>
    <d v="2018-02-09T00:00:00"/>
    <s v="-"/>
    <d v="2018-03-01T00:00:00"/>
    <s v="Tahsisli/Nitelikli Yatırımcı"/>
    <n v="5000000000"/>
    <n v="1310615989.5150721"/>
    <n v="3987304047"/>
    <n v="1012695953"/>
    <m/>
    <x v="0"/>
    <m/>
    <m/>
    <m/>
  </r>
  <r>
    <n v="35"/>
    <s v="Eko Faktoring A.Ş."/>
    <x v="0"/>
    <x v="0"/>
    <d v="2018-01-31T00:00:00"/>
    <s v="-"/>
    <d v="2018-03-08T00:00:00"/>
    <s v="Nitelikli Yatırımcı"/>
    <n v="100000000"/>
    <n v="26207511.072673429"/>
    <n v="91500000"/>
    <n v="8500000"/>
    <m/>
    <x v="0"/>
    <m/>
    <m/>
    <m/>
  </r>
  <r>
    <n v="36"/>
    <s v="Ziraat Katılım Varlık Kiralama A.Ş."/>
    <x v="0"/>
    <x v="2"/>
    <d v="2018-02-19T00:00:00"/>
    <s v="-"/>
    <d v="2018-03-08T00:00:00"/>
    <s v="Tahsisli/Nitelikli Yatırımcı"/>
    <n v="2000000000"/>
    <n v="524150221.45346856"/>
    <n v="2000000000"/>
    <n v="0"/>
    <m/>
    <x v="0"/>
    <m/>
    <m/>
    <m/>
  </r>
  <r>
    <n v="37"/>
    <s v="Devir Faktoring A.Ş."/>
    <x v="0"/>
    <x v="0"/>
    <d v="2018-02-23T00:00:00"/>
    <s v="-"/>
    <d v="2018-03-08T00:00:00"/>
    <s v="Nitelikli Yatırımcı"/>
    <n v="60000000"/>
    <n v="15724506.643604057"/>
    <n v="40500000"/>
    <n v="19500000"/>
    <m/>
    <x v="0"/>
    <m/>
    <m/>
    <m/>
  </r>
  <r>
    <n v="38"/>
    <s v="Fibabanka A.Ş."/>
    <x v="2"/>
    <x v="3"/>
    <d v="2017-12-05T00:00:00"/>
    <s v="-"/>
    <d v="2018-03-15T00:00:00"/>
    <s v="Halka Arz/Tahsisli/Nitelikli Yatırımcı"/>
    <n v="500000000"/>
    <n v="128386185.64642444"/>
    <n v="24088000"/>
    <n v="475912000"/>
    <m/>
    <x v="0"/>
    <m/>
    <m/>
    <m/>
  </r>
  <r>
    <n v="39"/>
    <s v="Türkiye İhracat Kredi Bankası A.Ş."/>
    <x v="2"/>
    <x v="0"/>
    <d v="2018-02-07T00:00:00"/>
    <s v="-"/>
    <d v="2018-03-15T00:00:00"/>
    <s v="Yurtdışı"/>
    <m/>
    <m/>
    <m/>
    <m/>
    <n v="1000000000"/>
    <x v="1"/>
    <n v="500000000"/>
    <n v="500000000"/>
    <n v="2645250000"/>
  </r>
  <r>
    <n v="40"/>
    <s v="Katılım Varlık Kiralama A.Ş."/>
    <x v="0"/>
    <x v="2"/>
    <d v="2018-02-16T00:00:00"/>
    <s v="-"/>
    <d v="2018-03-15T00:00:00"/>
    <s v="Tahsisli/Nitelikli Yatırımcı"/>
    <n v="500000000"/>
    <n v="128386185.64642444"/>
    <n v="66060000"/>
    <n v="433940000"/>
    <m/>
    <x v="0"/>
    <m/>
    <m/>
    <m/>
  </r>
  <r>
    <n v="41"/>
    <s v="Halk Yatırım Menkul Değerler A.Ş."/>
    <x v="0"/>
    <x v="0"/>
    <d v="2018-02-23T00:00:00"/>
    <s v="-"/>
    <d v="2018-03-15T00:00:00"/>
    <s v="Nitelikli Yatırımcı"/>
    <n v="330000000"/>
    <n v="84734882.526640132"/>
    <n v="330000000"/>
    <n v="0"/>
    <m/>
    <x v="0"/>
    <m/>
    <m/>
    <m/>
  </r>
  <r>
    <n v="42"/>
    <s v="Halk Yatırım Menkul Değerler A.Ş."/>
    <x v="0"/>
    <x v="0"/>
    <d v="2018-02-23T00:00:00"/>
    <s v="-"/>
    <d v="2018-03-15T00:00:00"/>
    <s v="Nitelikli Yatırımcı"/>
    <n v="30000000"/>
    <n v="7703171.1387854666"/>
    <n v="0"/>
    <n v="30000000"/>
    <m/>
    <x v="0"/>
    <m/>
    <m/>
    <m/>
  </r>
  <r>
    <n v="43"/>
    <s v="Garanti Faktoring A.Ş."/>
    <x v="0"/>
    <x v="0"/>
    <d v="2018-02-28T00:00:00"/>
    <s v="-"/>
    <d v="2018-03-15T00:00:00"/>
    <s v="Nitelikli Yatırımcı"/>
    <n v="350000000"/>
    <n v="89870329.95249711"/>
    <n v="346769000"/>
    <n v="3231000"/>
    <m/>
    <x v="0"/>
    <m/>
    <m/>
    <m/>
  </r>
  <r>
    <n v="44"/>
    <s v="Oyak Yatırım Menkul Değerler A.Ş."/>
    <x v="0"/>
    <x v="0"/>
    <d v="2018-03-01T00:00:00"/>
    <s v="-"/>
    <d v="2018-03-15T00:00:00"/>
    <s v="Nitelikli Yatırımcı"/>
    <n v="180000000"/>
    <n v="46219026.832712799"/>
    <n v="177720000"/>
    <n v="2280000"/>
    <m/>
    <x v="0"/>
    <m/>
    <m/>
    <m/>
  </r>
  <r>
    <n v="45"/>
    <s v="Ünlü Menkul Değerler A.Ş."/>
    <x v="0"/>
    <x v="0"/>
    <d v="2018-03-01T00:00:00"/>
    <s v="-"/>
    <d v="2018-03-15T00:00:00"/>
    <s v="Nitelikli Yatırımcı"/>
    <n v="75000000"/>
    <n v="19257927.846963666"/>
    <n v="74931120"/>
    <n v="68880"/>
    <m/>
    <x v="0"/>
    <m/>
    <m/>
    <m/>
  </r>
  <r>
    <n v="46"/>
    <s v="Aktif Bank Sukuk Varlık Kiralama A.Ş."/>
    <x v="0"/>
    <x v="2"/>
    <d v="2018-03-01T00:00:00"/>
    <s v="-"/>
    <d v="2018-03-15T00:00:00"/>
    <s v="Nitelikli Yatırımcı"/>
    <n v="400000000"/>
    <n v="102708948.51713955"/>
    <n v="400000000"/>
    <n v="0"/>
    <m/>
    <x v="0"/>
    <m/>
    <m/>
    <m/>
  </r>
  <r>
    <n v="47"/>
    <s v="Bankpozitif Kredi ve Kalkınma Bankası A.Ş."/>
    <x v="2"/>
    <x v="0"/>
    <d v="2018-03-05T00:00:00"/>
    <s v="-"/>
    <d v="2018-03-15T00:00:00"/>
    <s v="Nitelikli Yatırımcı"/>
    <n v="400000000"/>
    <n v="102708948.51713955"/>
    <n v="240000000"/>
    <n v="160000000"/>
    <m/>
    <x v="0"/>
    <m/>
    <m/>
    <m/>
  </r>
  <r>
    <n v="48"/>
    <s v="Rönesans Gayrimenkul Yatırım A.Ş."/>
    <x v="3"/>
    <x v="0"/>
    <d v="2018-03-06T00:00:00"/>
    <s v="-"/>
    <d v="2018-03-15T00:00:00"/>
    <s v="Yurtdışı"/>
    <m/>
    <m/>
    <m/>
    <m/>
    <n v="750000000"/>
    <x v="1"/>
    <n v="300000000"/>
    <n v="450000000"/>
    <n v="1587150000"/>
  </r>
  <r>
    <n v="49"/>
    <s v="Şeker Yatırım Menkul Değerler A.Ş.***"/>
    <x v="0"/>
    <x v="0"/>
    <d v="2018-01-29T00:00:00"/>
    <s v="-"/>
    <d v="2018-03-22T00:00:00"/>
    <s v="Nitelikli Yatırımcı"/>
    <n v="100000000"/>
    <n v="25538217.943151925"/>
    <n v="95436400"/>
    <n v="0"/>
    <m/>
    <x v="0"/>
    <m/>
    <m/>
    <m/>
  </r>
  <r>
    <n v="50"/>
    <s v="TF Varlık Kiralama A.Ş."/>
    <x v="0"/>
    <x v="2"/>
    <d v="2018-02-20T00:00:00"/>
    <s v="-"/>
    <d v="2018-03-22T00:00:00"/>
    <s v="Yurtdışı"/>
    <m/>
    <m/>
    <m/>
    <m/>
    <n v="450000000"/>
    <x v="1"/>
    <n v="0"/>
    <n v="450000000"/>
    <n v="0"/>
  </r>
  <r>
    <n v="51"/>
    <s v="Turkcell İletişim Hizmetleri A.Ş."/>
    <x v="3"/>
    <x v="0"/>
    <d v="2018-02-26T00:00:00"/>
    <s v="-"/>
    <d v="2018-03-22T00:00:00"/>
    <s v="Yurtdışı"/>
    <m/>
    <m/>
    <m/>
    <m/>
    <n v="750000000"/>
    <x v="1"/>
    <n v="500000000"/>
    <n v="250000000"/>
    <n v="2645250000"/>
  </r>
  <r>
    <n v="52"/>
    <s v="Korteks Mensucat Sanayi ve Ticaret A.Ş."/>
    <x v="3"/>
    <x v="0"/>
    <d v="2018-03-02T00:00:00"/>
    <s v="-"/>
    <d v="2018-03-22T00:00:00"/>
    <s v="Nitelikli Yatırımcı"/>
    <n v="350000000"/>
    <n v="89383762.801031739"/>
    <n v="185160000"/>
    <n v="164840000"/>
    <m/>
    <x v="0"/>
    <m/>
    <m/>
    <m/>
  </r>
  <r>
    <n v="53"/>
    <s v="Güven Varlık Yönetimi A.Ş."/>
    <x v="0"/>
    <x v="0"/>
    <d v="2018-03-06T00:00:00"/>
    <s v="-"/>
    <d v="2018-03-22T00:00:00"/>
    <s v="Tahsisli/Nitelikli Yatırımcı"/>
    <n v="265000000"/>
    <n v="67676277.549352601"/>
    <n v="229550000"/>
    <n v="35450000"/>
    <m/>
    <x v="0"/>
    <m/>
    <m/>
    <m/>
  </r>
  <r>
    <n v="54"/>
    <s v="Sardes Faktoring A.Ş."/>
    <x v="0"/>
    <x v="0"/>
    <d v="2018-03-16T00:00:00"/>
    <s v="-"/>
    <d v="2018-03-22T00:00:00"/>
    <s v="Nitelikli Yatırımcı"/>
    <n v="40000000"/>
    <n v="10215287.17726077"/>
    <n v="0"/>
    <n v="40000000"/>
    <m/>
    <x v="0"/>
    <m/>
    <m/>
    <m/>
  </r>
  <r>
    <n v="55"/>
    <s v="Parafinans Faktoring A.Ş."/>
    <x v="0"/>
    <x v="0"/>
    <d v="2017-12-27T00:00:00"/>
    <s v="-"/>
    <d v="2018-03-30T00:00:00"/>
    <s v="Tahsisli/Nitelikli Yatırımcı"/>
    <n v="60000000"/>
    <n v="15166835.187057635"/>
    <n v="0"/>
    <n v="60000000"/>
    <m/>
    <x v="0"/>
    <m/>
    <m/>
    <m/>
  </r>
  <r>
    <n v="56"/>
    <s v="Yapı ve Kredi Bankası A.Ş."/>
    <x v="2"/>
    <x v="0"/>
    <d v="2018-02-28T00:00:00"/>
    <s v="-"/>
    <d v="2018-03-30T00:00:00"/>
    <s v="Yurtdışı"/>
    <m/>
    <m/>
    <m/>
    <m/>
    <n v="7000000000"/>
    <x v="1"/>
    <n v="9496764.9560533036"/>
    <n v="6990503235.0439463"/>
    <n v="50242635"/>
  </r>
  <r>
    <n v="57"/>
    <s v="Fibabanka A.Ş."/>
    <x v="2"/>
    <x v="0"/>
    <d v="2018-03-06T00:00:00"/>
    <s v="-"/>
    <d v="2018-03-30T00:00:00"/>
    <s v="Tahsisli/Nitelikli Yatırımcı"/>
    <n v="300000000"/>
    <n v="75834175.935288176"/>
    <n v="0"/>
    <n v="300000000"/>
    <m/>
    <x v="0"/>
    <m/>
    <m/>
    <m/>
  </r>
  <r>
    <n v="58"/>
    <s v="İş Yatırım Menkul Değerler A.Ş."/>
    <x v="0"/>
    <x v="0"/>
    <d v="2018-03-07T00:00:00"/>
    <s v="-"/>
    <d v="2018-03-30T00:00:00"/>
    <s v="Tahsisli/Nitelikli Yatırımcı"/>
    <n v="224000000"/>
    <n v="56622851.365015164"/>
    <n v="221110000"/>
    <n v="2890000"/>
    <m/>
    <x v="0"/>
    <m/>
    <m/>
    <m/>
  </r>
  <r>
    <n v="59"/>
    <s v="Katılım Varlık Kiralama A.Ş."/>
    <x v="0"/>
    <x v="2"/>
    <d v="2018-03-07T00:00:00"/>
    <s v="-"/>
    <d v="2018-03-30T00:00:00"/>
    <s v="Tahsisli/Nitelikli Yatırımcı"/>
    <n v="300000000"/>
    <n v="75834175.935288176"/>
    <n v="200100000"/>
    <n v="99900000"/>
    <m/>
    <x v="0"/>
    <m/>
    <m/>
    <m/>
  </r>
  <r>
    <n v="60"/>
    <s v="Ziraat Katılım Varlık Kiralama A.Ş."/>
    <x v="0"/>
    <x v="2"/>
    <d v="2018-03-08T00:00:00"/>
    <s v="-"/>
    <d v="2018-03-30T00:00:00"/>
    <s v="Yurtdışı"/>
    <m/>
    <m/>
    <m/>
    <m/>
    <n v="500000000"/>
    <x v="1"/>
    <n v="0"/>
    <n v="500000000"/>
    <n v="0"/>
  </r>
  <r>
    <n v="61"/>
    <s v="Creditwest Faktoring A.Ş."/>
    <x v="0"/>
    <x v="0"/>
    <d v="2018-01-31T00:00:00"/>
    <s v="-"/>
    <d v="2018-04-05T00:00:00"/>
    <s v="Nitelikli Yatırımcı"/>
    <n v="200000000"/>
    <n v="49576124.138614841"/>
    <n v="108000000"/>
    <n v="92000000"/>
    <m/>
    <x v="0"/>
    <m/>
    <m/>
    <m/>
  </r>
  <r>
    <n v="62"/>
    <s v="Huzur Faktoring A.Ş."/>
    <x v="0"/>
    <x v="0"/>
    <d v="2018-03-27T00:00:00"/>
    <s v="-"/>
    <d v="2018-04-05T00:00:00"/>
    <s v="Nitelikli Yatırımcı"/>
    <n v="65000000"/>
    <n v="16112240.345049823"/>
    <n v="10000000"/>
    <n v="55000000"/>
    <m/>
    <x v="0"/>
    <m/>
    <m/>
    <m/>
  </r>
  <r>
    <n v="63"/>
    <s v="Gedik Yatırım Holding A.Ş."/>
    <x v="3"/>
    <x v="0"/>
    <d v="2018-03-29T00:00:00"/>
    <s v="-"/>
    <d v="2018-04-05T00:00:00"/>
    <s v="Nitelikli Yatırımcı"/>
    <n v="45000000"/>
    <n v="11154627.931188339"/>
    <n v="45000000"/>
    <n v="0"/>
    <m/>
    <x v="0"/>
    <m/>
    <m/>
    <m/>
  </r>
  <r>
    <n v="64"/>
    <s v="Türkiye Garanti Bankası A.Ş."/>
    <x v="2"/>
    <x v="4"/>
    <d v="2018-02-07T00:00:00"/>
    <s v="-"/>
    <d v="2018-04-16T00:00:00"/>
    <s v="Yurtdışı"/>
    <m/>
    <m/>
    <m/>
    <m/>
    <n v="2000000000"/>
    <x v="2"/>
    <n v="24781100.280852471"/>
    <n v="1975218899.7191474"/>
    <n v="150000000"/>
  </r>
  <r>
    <n v="65"/>
    <s v="Halk Varlık Kiralama A.Ş."/>
    <x v="0"/>
    <x v="2"/>
    <d v="2018-03-07T00:00:00"/>
    <s v="-"/>
    <d v="2018-04-16T00:00:00"/>
    <s v="Tahsisli/Nitelikli Yatırımcı"/>
    <n v="400000000"/>
    <n v="97480138.42179656"/>
    <n v="250000000"/>
    <n v="150000000"/>
    <m/>
    <x v="0"/>
    <m/>
    <m/>
    <m/>
  </r>
  <r>
    <n v="66"/>
    <s v="Ak Faktoring A.Ş."/>
    <x v="0"/>
    <x v="0"/>
    <d v="2018-03-16T00:00:00"/>
    <s v="-"/>
    <d v="2018-04-16T00:00:00"/>
    <s v="Tahsisli/Nitelikli Yatırımcı"/>
    <n v="180000000"/>
    <n v="43866062.289808452"/>
    <n v="0"/>
    <n v="180000000"/>
    <m/>
    <x v="0"/>
    <m/>
    <m/>
    <m/>
  </r>
  <r>
    <n v="67"/>
    <s v="TEB Finansman A.Ş."/>
    <x v="0"/>
    <x v="0"/>
    <d v="2018-03-21T00:00:00"/>
    <s v="-"/>
    <d v="2018-04-16T00:00:00"/>
    <s v="Tahsisli/Nitelikli Yatırımcı"/>
    <n v="350000000"/>
    <n v="85295121.11907199"/>
    <n v="75000000"/>
    <n v="275000000"/>
    <m/>
    <x v="0"/>
    <m/>
    <m/>
    <m/>
  </r>
  <r>
    <n v="68"/>
    <s v="Aktif Yatırım Bankası A.Ş."/>
    <x v="2"/>
    <x v="0"/>
    <d v="2018-03-21T00:00:00"/>
    <s v="-"/>
    <d v="2018-04-16T00:00:00"/>
    <s v="Halka Arz/Nitelikli Yatırımcı"/>
    <n v="700000000"/>
    <n v="170590242.23814398"/>
    <n v="700000000"/>
    <n v="0"/>
    <m/>
    <x v="0"/>
    <m/>
    <m/>
    <m/>
  </r>
  <r>
    <n v="69"/>
    <s v="Yapı Kredi Yatırım Menkul Değerler A.Ş."/>
    <x v="0"/>
    <x v="0"/>
    <d v="2018-03-22T00:00:00"/>
    <s v="-"/>
    <d v="2018-04-16T00:00:00"/>
    <s v="Tahsisli/Nitelikli Yatırımcı"/>
    <n v="665000000"/>
    <n v="162060730.1262368"/>
    <n v="665000000"/>
    <n v="0"/>
    <m/>
    <x v="0"/>
    <m/>
    <m/>
    <m/>
  </r>
  <r>
    <n v="70"/>
    <s v="Yapı Kredi Finansal Kiralama A.O."/>
    <x v="0"/>
    <x v="0"/>
    <d v="2018-03-26T00:00:00"/>
    <s v="-"/>
    <d v="2018-04-16T00:00:00"/>
    <s v="Nitelikli Yatırımcı"/>
    <n v="2500000000"/>
    <n v="609250865.13622856"/>
    <n v="1800060000"/>
    <n v="699940000"/>
    <m/>
    <x v="0"/>
    <m/>
    <m/>
    <m/>
  </r>
  <r>
    <n v="71"/>
    <s v="LDR Turizm A.Ş."/>
    <x v="3"/>
    <x v="0"/>
    <d v="2018-03-29T00:00:00"/>
    <s v="-"/>
    <d v="2018-04-16T00:00:00"/>
    <s v="Nitelikli Yatırımcı"/>
    <n v="100000000"/>
    <n v="24370034.60544914"/>
    <n v="14000000"/>
    <n v="86000000"/>
    <m/>
    <x v="0"/>
    <m/>
    <m/>
    <m/>
  </r>
  <r>
    <n v="72"/>
    <s v="Deva Holding A.Ş."/>
    <x v="3"/>
    <x v="0"/>
    <d v="2018-03-30T00:00:00"/>
    <s v="-"/>
    <d v="2018-04-16T00:00:00"/>
    <s v="Nitelikli Yatırımcı"/>
    <n v="150000000"/>
    <n v="36555051.90817371"/>
    <n v="145000000"/>
    <n v="5000000"/>
    <m/>
    <x v="0"/>
    <m/>
    <m/>
    <m/>
  </r>
  <r>
    <n v="73"/>
    <s v="Bereket Varlık Kiralama A.Ş."/>
    <x v="0"/>
    <x v="2"/>
    <d v="2018-04-02T00:00:00"/>
    <s v="-"/>
    <d v="2018-04-16T00:00:00"/>
    <s v="Yurtdışı"/>
    <m/>
    <m/>
    <m/>
    <m/>
    <n v="200000000"/>
    <x v="1"/>
    <n v="90000000"/>
    <n v="110000000"/>
    <n v="476145000"/>
  </r>
  <r>
    <n v="74"/>
    <s v="Koçtaş Yapı Marketleri Ticaret A.Ş."/>
    <x v="3"/>
    <x v="0"/>
    <d v="2018-03-16T00:00:00"/>
    <s v="-"/>
    <d v="2018-04-27T00:00:00"/>
    <s v="Nitelikli Yatırımcı"/>
    <n v="100000000"/>
    <n v="24625689.519306537"/>
    <n v="30000000"/>
    <n v="70000000"/>
    <m/>
    <x v="0"/>
    <m/>
    <m/>
    <m/>
  </r>
  <r>
    <n v="75"/>
    <s v="Vera Varlık Yönetim A.Ş."/>
    <x v="0"/>
    <x v="0"/>
    <d v="2018-03-29T00:00:00"/>
    <s v="-"/>
    <d v="2018-04-27T00:00:00"/>
    <s v="Nitelikli Yatırımcı"/>
    <n v="70000000"/>
    <n v="17237982.663514577"/>
    <n v="55000000"/>
    <n v="15000000"/>
    <m/>
    <x v="0"/>
    <m/>
    <m/>
    <m/>
  </r>
  <r>
    <n v="76"/>
    <s v="Türkiye İş Bankası A.Ş."/>
    <x v="2"/>
    <x v="4"/>
    <d v="2018-03-30T00:00:00"/>
    <s v="-"/>
    <d v="2018-04-27T00:00:00"/>
    <s v="Yurtdışı"/>
    <m/>
    <m/>
    <m/>
    <m/>
    <n v="2000000000"/>
    <x v="2"/>
    <n v="0"/>
    <n v="2000000000"/>
    <n v="0"/>
  </r>
  <r>
    <n v="77"/>
    <s v="Türkiye Şişe ve Cam Fabrikaları A.Ş."/>
    <x v="0"/>
    <x v="0"/>
    <d v="2018-04-10T00:00:00"/>
    <s v="-"/>
    <d v="2018-04-27T00:00:00"/>
    <s v="Yurtdışı"/>
    <m/>
    <m/>
    <m/>
    <m/>
    <n v="750000000"/>
    <x v="1"/>
    <n v="0"/>
    <n v="750000000"/>
    <n v="0"/>
  </r>
  <r>
    <n v="78"/>
    <s v="Sümer Faktoring A.Ş.***"/>
    <x v="0"/>
    <x v="0"/>
    <d v="2018-04-12T00:00:00"/>
    <s v="-"/>
    <d v="2018-04-27T00:00:00"/>
    <s v="Nitelikli Yatırımcı"/>
    <n v="36000000"/>
    <n v="8865248.226950353"/>
    <n v="34000000"/>
    <n v="0"/>
    <m/>
    <x v="0"/>
    <m/>
    <m/>
    <m/>
  </r>
  <r>
    <n v="79"/>
    <s v="Lider Faktoring A.Ş."/>
    <x v="0"/>
    <x v="0"/>
    <d v="2018-04-17T00:00:00"/>
    <s v="-"/>
    <d v="2018-04-27T00:00:00"/>
    <s v="Tahsisli/Nitelikli Yatırımcı"/>
    <n v="165000000"/>
    <n v="40632387.706855789"/>
    <n v="90000000"/>
    <n v="75000000"/>
    <m/>
    <x v="0"/>
    <m/>
    <m/>
    <m/>
  </r>
  <r>
    <n v="80"/>
    <s v="Nurol Yatırım Bankası A.Ş."/>
    <x v="2"/>
    <x v="0"/>
    <d v="2018-04-10T00:00:00"/>
    <s v="-"/>
    <d v="2018-05-04T00:00:00"/>
    <s v="Nitelikli Yatırımcı"/>
    <n v="300000000"/>
    <n v="70379580.537699997"/>
    <n v="290000000"/>
    <n v="10000000"/>
    <m/>
    <x v="0"/>
    <m/>
    <m/>
    <m/>
  </r>
  <r>
    <n v="81"/>
    <s v="Aktif Yatırım Bankası A.Ş."/>
    <x v="2"/>
    <x v="0"/>
    <d v="2018-04-12T00:00:00"/>
    <s v="-"/>
    <d v="2018-05-04T00:00:00"/>
    <s v="Nitelikli Yatırımcı"/>
    <n v="50000000"/>
    <n v="11729930.089616666"/>
    <n v="0"/>
    <n v="50000000"/>
    <m/>
    <x v="0"/>
    <m/>
    <m/>
    <m/>
  </r>
  <r>
    <n v="82"/>
    <s v="Teknik Yapı Teknik Yapılar Sanayi ve Ticaret A.Ş."/>
    <x v="3"/>
    <x v="0"/>
    <d v="2018-03-14T00:00:00"/>
    <s v="-"/>
    <d v="2018-05-11T00:00:00"/>
    <s v="Nitelikli Yatırımcı"/>
    <n v="250000000"/>
    <n v="58619395.985743761"/>
    <n v="0"/>
    <n v="250000000"/>
    <m/>
    <x v="0"/>
    <m/>
    <m/>
    <m/>
  </r>
  <r>
    <n v="83"/>
    <s v="Gedik Yatırım Menkul Değerler A.Ş."/>
    <x v="0"/>
    <x v="0"/>
    <d v="2018-03-23T00:00:00"/>
    <s v="-"/>
    <d v="2018-05-11T00:00:00"/>
    <s v="Halka Arz/Nitelikli Yatırımcı"/>
    <n v="300000000"/>
    <n v="70343275.182892516"/>
    <n v="150000000"/>
    <n v="150000000"/>
    <m/>
    <x v="0"/>
    <m/>
    <m/>
    <m/>
  </r>
  <r>
    <n v="84"/>
    <s v="QNB Finansbank A.Ş."/>
    <x v="2"/>
    <x v="0"/>
    <d v="2018-04-19T00:00:00"/>
    <s v="-"/>
    <d v="2018-05-11T00:00:00"/>
    <s v="Yurtdışı"/>
    <m/>
    <m/>
    <m/>
    <m/>
    <n v="5000000000"/>
    <x v="1"/>
    <n v="154600000"/>
    <n v="4845400000"/>
    <n v="817911300"/>
  </r>
  <r>
    <n v="85"/>
    <s v="Akbank T.A.Ş."/>
    <x v="2"/>
    <x v="0"/>
    <d v="2018-04-26T00:00:00"/>
    <s v="-"/>
    <d v="2018-05-11T00:00:00"/>
    <s v="Tahsisli/Nitelikli Yatırımcı"/>
    <n v="20000000000"/>
    <n v="4689551678.8595009"/>
    <n v="9049570000"/>
    <n v="10950430000"/>
    <m/>
    <x v="0"/>
    <m/>
    <m/>
    <m/>
  </r>
  <r>
    <n v="86"/>
    <s v="Turkish Bank A.Ş."/>
    <x v="2"/>
    <x v="0"/>
    <d v="2018-04-30T00:00:00"/>
    <s v="-"/>
    <d v="2018-05-11T00:00:00"/>
    <s v="Nitelikli Yatırımcı"/>
    <n v="150000000"/>
    <n v="35171637.591446258"/>
    <n v="95000000"/>
    <n v="55000000"/>
    <m/>
    <x v="0"/>
    <m/>
    <m/>
    <m/>
  </r>
  <r>
    <n v="87"/>
    <s v="Halk Finansal Kiralama A.Ş."/>
    <x v="0"/>
    <x v="0"/>
    <d v="2018-05-02T00:00:00"/>
    <s v="-"/>
    <d v="2018-05-11T00:00:00"/>
    <s v="Nitelikli Yatırımcı"/>
    <n v="905072000"/>
    <n v="212219095.85443631"/>
    <n v="645000000"/>
    <n v="260072000"/>
    <m/>
    <x v="0"/>
    <m/>
    <m/>
    <m/>
  </r>
  <r>
    <n v="88"/>
    <s v="Destek Faktoring A.Ş."/>
    <x v="0"/>
    <x v="0"/>
    <d v="2018-04-18T00:00:00"/>
    <s v="-"/>
    <d v="2018-05-17T00:00:00"/>
    <s v="Nitelikli Yatırımcı"/>
    <n v="500000000"/>
    <n v="112405017.75999281"/>
    <n v="65400000"/>
    <n v="434600000"/>
    <m/>
    <x v="0"/>
    <m/>
    <m/>
    <m/>
  </r>
  <r>
    <n v="89"/>
    <s v="Türkiye Vakıflar Bankası T.A.O."/>
    <x v="2"/>
    <x v="0"/>
    <d v="2018-04-18T00:00:00"/>
    <s v="-"/>
    <d v="2018-05-17T00:00:00"/>
    <s v="Nitelikli Yatırımcı"/>
    <n v="3000000000"/>
    <n v="674430106.55995679"/>
    <n v="240000000"/>
    <n v="2760000000"/>
    <m/>
    <x v="0"/>
    <m/>
    <m/>
    <m/>
  </r>
  <r>
    <n v="90"/>
    <s v="Ünlü Menkul Değerler A.Ş."/>
    <x v="0"/>
    <x v="0"/>
    <d v="2018-04-19T00:00:00"/>
    <s v="-"/>
    <d v="2018-05-17T00:00:00"/>
    <s v="Nitelikli Yatırımcı"/>
    <n v="100000000"/>
    <n v="22481003.551998563"/>
    <n v="67133100"/>
    <n v="32866900"/>
    <m/>
    <x v="0"/>
    <m/>
    <m/>
    <m/>
  </r>
  <r>
    <n v="91"/>
    <s v="Kaleseramik, Çanakkale Kalebodur Seramik Sanayi A.Ş."/>
    <x v="3"/>
    <x v="0"/>
    <d v="2018-04-25T00:00:00"/>
    <s v="-"/>
    <d v="2018-05-17T00:00:00"/>
    <s v="Nitelikli Yatırımcı"/>
    <n v="100000000"/>
    <n v="22481003.551998563"/>
    <n v="50000000"/>
    <n v="50000000"/>
    <m/>
    <x v="0"/>
    <m/>
    <m/>
    <m/>
  </r>
  <r>
    <n v="92"/>
    <s v="Global Yatırım Holding A.Ş."/>
    <x v="3"/>
    <x v="0"/>
    <d v="2018-04-20T00:00:00"/>
    <s v="-"/>
    <d v="2018-05-24T00:00:00"/>
    <s v="Nitelikli Yatırımcı"/>
    <n v="250000000"/>
    <n v="53065036.508745119"/>
    <n v="75000000"/>
    <n v="175000000"/>
    <m/>
    <x v="0"/>
    <m/>
    <m/>
    <m/>
  </r>
  <r>
    <n v="93"/>
    <s v="Mogan Enerji Yatırım Holding A.Ş."/>
    <x v="3"/>
    <x v="0"/>
    <d v="2018-05-18T00:00:00"/>
    <s v="-"/>
    <d v="2018-05-24T00:00:00"/>
    <s v="Yurtdışı"/>
    <m/>
    <m/>
    <m/>
    <m/>
    <n v="90000000"/>
    <x v="2"/>
    <n v="90000000"/>
    <n v="0"/>
    <n v="544770000"/>
  </r>
  <r>
    <n v="94"/>
    <s v="Set Varlık Kiralama A.Ş."/>
    <x v="0"/>
    <x v="2"/>
    <d v="2018-01-31T00:00:00"/>
    <s v="-"/>
    <d v="2018-05-31T00:00:00"/>
    <s v="Tahsisli"/>
    <n v="900000"/>
    <n v="200494.55323130387"/>
    <n v="900000"/>
    <n v="0"/>
    <m/>
    <x v="0"/>
    <m/>
    <m/>
    <m/>
  </r>
  <r>
    <n v="95"/>
    <s v="Aktif Yatırım Bankası A.Ş. (4) No’lu Turkcell Varlık Finansmanı Fonu"/>
    <x v="1"/>
    <x v="1"/>
    <d v="2018-04-19T00:00:00"/>
    <s v="-"/>
    <d v="2018-05-31T00:00:00"/>
    <s v="Nitelikli Yatırımcı"/>
    <n v="100000000"/>
    <n v="22277172.581255987"/>
    <n v="60000000"/>
    <n v="40000000"/>
    <m/>
    <x v="0"/>
    <m/>
    <m/>
    <m/>
  </r>
  <r>
    <n v="96"/>
    <s v="Şeker Finansal Kiralama A.Ş.***"/>
    <x v="0"/>
    <x v="0"/>
    <d v="2018-04-24T00:00:00"/>
    <s v="-"/>
    <d v="2018-05-31T00:00:00"/>
    <s v="Halka Arz/Tahsisli/Nitelikli Yatırımcı"/>
    <n v="150000000"/>
    <n v="33415758.871883981"/>
    <n v="149393700"/>
    <n v="0"/>
    <m/>
    <x v="0"/>
    <m/>
    <m/>
    <m/>
  </r>
  <r>
    <n v="97"/>
    <s v="Pasha Yatırım Bankası A.Ş."/>
    <x v="2"/>
    <x v="0"/>
    <d v="2018-05-02T00:00:00"/>
    <s v="-"/>
    <d v="2018-05-31T00:00:00"/>
    <s v="Nitelikli Yatırımcı"/>
    <n v="250000000"/>
    <n v="55692931.453139968"/>
    <n v="161184000"/>
    <n v="88816000"/>
    <m/>
    <x v="0"/>
    <m/>
    <m/>
    <m/>
  </r>
  <r>
    <n v="98"/>
    <s v="Pasha Yatırım Bankası A.Ş."/>
    <x v="2"/>
    <x v="0"/>
    <d v="2018-05-02T00:00:00"/>
    <s v="-"/>
    <d v="2018-05-31T00:00:00"/>
    <s v="Yurtdışı"/>
    <m/>
    <m/>
    <m/>
    <m/>
    <n v="135000000"/>
    <x v="3"/>
    <n v="113927500"/>
    <n v="21072500"/>
    <n v="113927500"/>
  </r>
  <r>
    <n v="99"/>
    <s v="Hayat Varlık Yönetim A.Ş."/>
    <x v="0"/>
    <x v="0"/>
    <d v="2018-05-04T00:00:00"/>
    <s v="-"/>
    <d v="2018-05-31T00:00:00"/>
    <s v="Nitelikli Yatırımcı"/>
    <n v="400000000"/>
    <n v="89108690.325023949"/>
    <n v="31000000"/>
    <n v="369000000"/>
    <m/>
    <x v="0"/>
    <m/>
    <m/>
    <m/>
  </r>
  <r>
    <n v="100"/>
    <s v="Ak Yatırım Menkul Değerler A.Ş."/>
    <x v="0"/>
    <x v="0"/>
    <d v="2018-05-07T00:00:00"/>
    <s v="-"/>
    <d v="2018-05-31T00:00:00"/>
    <s v="Nitelikli Yatırımcı"/>
    <n v="400000000"/>
    <n v="89108690.325023949"/>
    <n v="400000000"/>
    <n v="0"/>
    <m/>
    <x v="0"/>
    <m/>
    <m/>
    <m/>
  </r>
  <r>
    <n v="101"/>
    <s v="Ak Yatırım Menkul Değerler A.Ş."/>
    <x v="0"/>
    <x v="0"/>
    <d v="2018-05-07T00:00:00"/>
    <s v="-"/>
    <d v="2018-05-31T00:00:00"/>
    <s v="Nitelikli Yatırımcı"/>
    <n v="150000000"/>
    <n v="33415758.871883981"/>
    <n v="15298000"/>
    <n v="134702000"/>
    <m/>
    <x v="0"/>
    <m/>
    <m/>
    <m/>
  </r>
  <r>
    <n v="102"/>
    <s v="Bien Yapı Ürünleri Sanayi Turizm ve Ticaret A.Ş."/>
    <x v="3"/>
    <x v="0"/>
    <d v="2018-05-08T00:00:00"/>
    <s v="-"/>
    <d v="2018-05-31T00:00:00"/>
    <s v="Tahsisli"/>
    <n v="110000000"/>
    <n v="24504889.839381587"/>
    <n v="110000000"/>
    <n v="0"/>
    <m/>
    <x v="0"/>
    <m/>
    <m/>
    <m/>
  </r>
  <r>
    <n v="103"/>
    <s v="Bankpozitif Kredi ve Kalkınma Bankası A.Ş."/>
    <x v="2"/>
    <x v="0"/>
    <d v="2018-05-14T00:00:00"/>
    <s v="-"/>
    <d v="2018-05-31T00:00:00"/>
    <s v="Nitelikli Yatırımcı"/>
    <n v="350000000"/>
    <n v="77970104.034395948"/>
    <n v="0"/>
    <n v="350000000"/>
    <m/>
    <x v="0"/>
    <m/>
    <m/>
    <m/>
  </r>
  <r>
    <n v="104"/>
    <s v="Başer Faktoring A.Ş."/>
    <x v="0"/>
    <x v="0"/>
    <d v="2018-05-16T00:00:00"/>
    <s v="-"/>
    <d v="2018-05-31T00:00:00"/>
    <s v="Nitelikli Yatırımcı"/>
    <n v="75000000"/>
    <n v="16707879.43594199"/>
    <n v="0"/>
    <n v="75000000"/>
    <m/>
    <x v="0"/>
    <m/>
    <m/>
    <m/>
  </r>
  <r>
    <n v="105"/>
    <s v="Aktif Yatırım Bankası A.Ş. (10) No’lu  Varlık Finansmanı Fonu"/>
    <x v="1"/>
    <x v="1"/>
    <d v="2018-04-16T00:00:00"/>
    <s v="-"/>
    <d v="2018-06-07T00:00:00"/>
    <s v="Nitelikli Yatırımcı"/>
    <n v="250000000"/>
    <n v="54859450.088872306"/>
    <n v="240000000"/>
    <n v="10000000"/>
    <m/>
    <x v="0"/>
    <m/>
    <m/>
    <m/>
  </r>
  <r>
    <n v="106"/>
    <s v="Ünlü Menkul Değerler A.Ş. Angora Varlık Finansmanı Fonu"/>
    <x v="1"/>
    <x v="1"/>
    <d v="2018-04-19T00:00:00"/>
    <s v="-"/>
    <d v="2018-06-07T00:00:00"/>
    <s v="Tahsisli"/>
    <n v="2000000"/>
    <n v="438875.60071097844"/>
    <n v="2000000"/>
    <n v="0"/>
    <m/>
    <x v="0"/>
    <m/>
    <m/>
    <m/>
  </r>
  <r>
    <n v="107"/>
    <s v="SGT Sanayi ve Ticari Ürünler Dış Ticaret A.Ş."/>
    <x v="3"/>
    <x v="0"/>
    <d v="2018-05-11T00:00:00"/>
    <s v="-"/>
    <d v="2018-06-07T00:00:00"/>
    <s v="Tahsisli"/>
    <n v="600000"/>
    <n v="131662.68021329353"/>
    <n v="600000"/>
    <n v="0"/>
    <m/>
    <x v="0"/>
    <m/>
    <m/>
    <m/>
  </r>
  <r>
    <n v="108"/>
    <s v="Türk Ekonomi Bankası A.Ş."/>
    <x v="2"/>
    <x v="0"/>
    <d v="2018-05-14T00:00:00"/>
    <s v="-"/>
    <d v="2018-06-07T00:00:00"/>
    <s v="Halka Arz/Tahsisli/Nitelikli Yatırımcı"/>
    <n v="8000000000"/>
    <n v="2033186263"/>
    <n v="1495725899"/>
    <n v="6504274101"/>
    <m/>
    <x v="0"/>
    <m/>
    <m/>
    <m/>
  </r>
  <r>
    <n v="109"/>
    <s v="İş Yatırım Menkul Değerler A.Ş."/>
    <x v="0"/>
    <x v="0"/>
    <d v="2018-05-17T00:00:00"/>
    <s v="-"/>
    <d v="2018-06-07T00:00:00"/>
    <s v="Tahsisli/Nitelikli Yatırımcı"/>
    <n v="50000000"/>
    <n v="10971890.017774461"/>
    <n v="0"/>
    <n v="50000000"/>
    <m/>
    <x v="0"/>
    <m/>
    <m/>
    <m/>
  </r>
  <r>
    <n v="110"/>
    <s v="İş Yatırım Menkul Değerler A.Ş."/>
    <x v="0"/>
    <x v="0"/>
    <d v="2018-05-17T00:00:00"/>
    <s v="-"/>
    <d v="2018-06-07T00:00:00"/>
    <s v="Tahsisli/Nitelikli Yatırımcı"/>
    <n v="1047000000"/>
    <n v="229751376.97219723"/>
    <n v="1041714000"/>
    <n v="5286000"/>
    <m/>
    <x v="0"/>
    <m/>
    <m/>
    <m/>
  </r>
  <r>
    <n v="111"/>
    <s v="Halk Varlık Kiralama A.Ş."/>
    <x v="0"/>
    <x v="2"/>
    <d v="2018-05-17T00:00:00"/>
    <s v="-"/>
    <d v="2018-06-07T00:00:00"/>
    <s v="Tahsisli/Nitelikli Yatırımcı"/>
    <n v="600000000"/>
    <n v="131662680.21329354"/>
    <n v="0"/>
    <n v="600000000"/>
    <m/>
    <x v="0"/>
    <m/>
    <m/>
    <m/>
  </r>
  <r>
    <n v="112"/>
    <s v="Aktif Yatırım Bankası A.Ş."/>
    <x v="2"/>
    <x v="0"/>
    <d v="2018-05-21T00:00:00"/>
    <s v="-"/>
    <d v="2018-06-07T00:00:00"/>
    <s v="Nitelikli Yatırımcı"/>
    <n v="650000000"/>
    <n v="142634570.23106799"/>
    <n v="650000000"/>
    <n v="0"/>
    <m/>
    <x v="0"/>
    <m/>
    <m/>
    <m/>
  </r>
  <r>
    <n v="113"/>
    <s v="Migros Ticaret A.Ş."/>
    <x v="3"/>
    <x v="0"/>
    <d v="2018-05-28T00:00:00"/>
    <s v="-"/>
    <d v="2018-06-07T00:00:00"/>
    <s v="Tahsisli/Nitelikli Yatırımcı"/>
    <n v="1000000000"/>
    <n v="219437800.35548922"/>
    <n v="196000000"/>
    <n v="804000000"/>
    <m/>
    <x v="0"/>
    <m/>
    <m/>
    <m/>
  </r>
  <r>
    <n v="114"/>
    <s v="Türkiye Garanti Bankası A.Ş."/>
    <x v="2"/>
    <x v="5"/>
    <d v="2018-03-20T00:00:00"/>
    <s v="-"/>
    <d v="2018-06-20T00:00:00"/>
    <s v="Halka Arz"/>
    <n v="50000000"/>
    <n v="10510163.327938117"/>
    <n v="0"/>
    <n v="50000000"/>
    <m/>
    <x v="0"/>
    <m/>
    <m/>
    <m/>
  </r>
  <r>
    <n v="115"/>
    <s v="Nurol Varlık Kiralama A.Ş."/>
    <x v="0"/>
    <x v="2"/>
    <d v="2018-05-14T00:00:00"/>
    <s v="-"/>
    <d v="2018-06-20T00:00:00"/>
    <s v="Tahsisli/Nitelikli Yatırımcı"/>
    <n v="400000000"/>
    <n v="84081306.623504937"/>
    <n v="372660000"/>
    <n v="27340000"/>
    <m/>
    <x v="0"/>
    <m/>
    <m/>
    <m/>
  </r>
  <r>
    <n v="116"/>
    <s v="Türk Ekonomi Bankası A.Ş."/>
    <x v="2"/>
    <x v="0"/>
    <d v="2018-05-25T00:00:00"/>
    <s v="-"/>
    <d v="2018-06-20T00:00:00"/>
    <s v="Yurtdışı"/>
    <m/>
    <m/>
    <m/>
    <m/>
    <n v="125000000"/>
    <x v="2"/>
    <n v="125000000"/>
    <n v="0"/>
    <n v="756625000"/>
  </r>
  <r>
    <n v="117"/>
    <s v="QNB Finans Faktoring A.Ş.***"/>
    <x v="0"/>
    <x v="0"/>
    <d v="2018-06-04T00:00:00"/>
    <s v="-"/>
    <d v="2018-06-20T00:00:00"/>
    <s v="Tahsisli/Nitelikli Yatırımcı"/>
    <n v="244581000"/>
    <n v="51411725.13820865"/>
    <n v="239705000"/>
    <n v="0"/>
    <m/>
    <x v="0"/>
    <m/>
    <m/>
    <m/>
  </r>
  <r>
    <n v="118"/>
    <s v="Denizbank A.Ş."/>
    <x v="2"/>
    <x v="0"/>
    <d v="2018-03-01T00:00:00"/>
    <s v="-"/>
    <d v="2018-06-28T00:00:00"/>
    <s v="Nitelikli Yatırımcı"/>
    <n v="550000000"/>
    <n v="119135294.37248191"/>
    <n v="0"/>
    <n v="550000000"/>
    <m/>
    <x v="0"/>
    <m/>
    <m/>
    <m/>
  </r>
  <r>
    <n v="119"/>
    <s v="Aktif Yatırım Bankası A.Ş. (7) No’lu Emek Varlık Finansmanı Fonu"/>
    <x v="1"/>
    <x v="1"/>
    <d v="2018-05-24T00:00:00"/>
    <s v="-"/>
    <d v="2018-06-28T00:00:00"/>
    <s v="Nitelikli Yatırımcı"/>
    <n v="600000000"/>
    <n v="129965775.67907117"/>
    <n v="400000000"/>
    <n v="200000000"/>
    <m/>
    <x v="0"/>
    <m/>
    <m/>
    <m/>
  </r>
  <r>
    <n v="120"/>
    <s v="Derimod Konfeksiyon Ayakkabı Deri Sanayi ve Ticaret A.Ş."/>
    <x v="3"/>
    <x v="0"/>
    <d v="2018-06-01T00:00:00"/>
    <s v="-"/>
    <d v="2018-06-28T00:00:00"/>
    <s v="Nitelikli Yatırımcı"/>
    <n v="75000000"/>
    <n v="16245721.959883897"/>
    <n v="0"/>
    <n v="75000000"/>
    <m/>
    <x v="0"/>
    <m/>
    <m/>
    <m/>
  </r>
  <r>
    <n v="121"/>
    <s v="Tam Faktoring A.Ş."/>
    <x v="0"/>
    <x v="0"/>
    <d v="2018-06-04T00:00:00"/>
    <s v="-"/>
    <d v="2018-06-28T00:00:00"/>
    <s v="Tahsisli/Nitelikli Yatırımcı"/>
    <n v="160000000"/>
    <n v="34657540.181085646"/>
    <n v="0"/>
    <n v="160000000"/>
    <m/>
    <x v="0"/>
    <m/>
    <m/>
    <m/>
  </r>
  <r>
    <n v="122"/>
    <s v="Çağdaş Faktoring A.Ş."/>
    <x v="0"/>
    <x v="0"/>
    <d v="2018-06-05T00:00:00"/>
    <s v="-"/>
    <d v="2018-06-28T00:00:00"/>
    <s v="Nitelikli Yatırımcı"/>
    <n v="130000000"/>
    <n v="28159251.397132087"/>
    <n v="0"/>
    <n v="130000000"/>
    <m/>
    <x v="0"/>
    <m/>
    <m/>
    <m/>
  </r>
  <r>
    <n v="123"/>
    <s v="Oyak Yatırım Menkul Değerler A.Ş."/>
    <x v="0"/>
    <x v="0"/>
    <d v="2018-06-12T00:00:00"/>
    <s v="-"/>
    <d v="2018-06-28T00:00:00"/>
    <s v="Nitelikli Yatırımcı"/>
    <n v="100000000"/>
    <n v="21660962.613178529"/>
    <n v="99280000"/>
    <n v="720000"/>
    <m/>
    <x v="0"/>
    <m/>
    <m/>
    <m/>
  </r>
  <r>
    <n v="124"/>
    <s v="CCN Mersin Sağlık A.Ş."/>
    <x v="3"/>
    <x v="0"/>
    <d v="2018-04-19T00:00:00"/>
    <s v="-"/>
    <d v="2018-07-05T00:00:00"/>
    <s v="Yurtdışı"/>
    <m/>
    <m/>
    <m/>
    <m/>
    <n v="350000000"/>
    <x v="2"/>
    <n v="0"/>
    <n v="350000000"/>
    <n v="0"/>
  </r>
  <r>
    <n v="125"/>
    <s v="Yapı Kredi Yatırım Menkul Değerler A.Ş."/>
    <x v="0"/>
    <x v="0"/>
    <d v="2018-06-01T00:00:00"/>
    <s v="-"/>
    <d v="2018-07-05T00:00:00"/>
    <s v="Tahsisli/Nitelikli Yatırımcı"/>
    <n v="889000000"/>
    <n v="191141689.95914859"/>
    <n v="889000000"/>
    <n v="0"/>
    <m/>
    <x v="0"/>
    <m/>
    <m/>
    <m/>
  </r>
  <r>
    <n v="126"/>
    <s v="Alternatifbank A.Ş."/>
    <x v="2"/>
    <x v="0"/>
    <d v="2018-06-01T00:00:00"/>
    <s v="-"/>
    <d v="2018-07-05T00:00:00"/>
    <s v="Nitelikli Yatırımcı"/>
    <n v="1100000000"/>
    <n v="236508277.78972265"/>
    <n v="573218000"/>
    <n v="526782000"/>
    <m/>
    <x v="0"/>
    <m/>
    <m/>
    <m/>
  </r>
  <r>
    <n v="127"/>
    <s v="Tera Yatırım Menkul Değerler A.Ş."/>
    <x v="0"/>
    <x v="0"/>
    <d v="2018-06-11T00:00:00"/>
    <s v="-"/>
    <d v="2018-07-05T00:00:00"/>
    <s v="Tahsisli/Nitelikli Yatırımcı"/>
    <n v="95000000"/>
    <n v="20425714.900021501"/>
    <n v="30000000"/>
    <n v="65000000"/>
    <m/>
    <x v="0"/>
    <m/>
    <m/>
    <m/>
  </r>
  <r>
    <n v="128"/>
    <s v="QNB Finans Yatırım Menkul Değerler A.Ş."/>
    <x v="0"/>
    <x v="0"/>
    <d v="2018-06-12T00:00:00"/>
    <s v="-"/>
    <d v="2018-07-05T00:00:00"/>
    <s v="Tahsisli/Nitelikli Yatırımcı"/>
    <n v="300000000"/>
    <n v="64502257.57901527"/>
    <n v="60000000"/>
    <n v="240000000"/>
    <m/>
    <x v="0"/>
    <m/>
    <m/>
    <m/>
  </r>
  <r>
    <n v="129"/>
    <s v="QNB Finans Yatırım Menkul Değerler A.Ş."/>
    <x v="0"/>
    <x v="0"/>
    <d v="2018-06-12T00:00:00"/>
    <s v="-"/>
    <d v="2018-07-05T00:00:00"/>
    <s v="Nitelikli Yatırımcı"/>
    <n v="125000000"/>
    <n v="26875940.657923028"/>
    <n v="0"/>
    <n v="125000000"/>
    <m/>
    <x v="0"/>
    <m/>
    <m/>
    <m/>
  </r>
  <r>
    <n v="130"/>
    <s v="Eko Faktoring A.Ş."/>
    <x v="0"/>
    <x v="0"/>
    <d v="2018-06-13T00:00:00"/>
    <s v="-"/>
    <d v="2018-07-05T00:00:00"/>
    <s v="Nitelikli Yatırımcı"/>
    <n v="103000000"/>
    <n v="22145775.102128576"/>
    <n v="20447700"/>
    <n v="82552300"/>
    <m/>
    <x v="0"/>
    <m/>
    <m/>
    <m/>
  </r>
  <r>
    <n v="131"/>
    <s v="Vakıf Faktoring A.Ş."/>
    <x v="0"/>
    <x v="0"/>
    <d v="2018-06-18T00:00:00"/>
    <s v="-"/>
    <d v="2018-07-05T00:00:00"/>
    <s v="Nitelikli Yatırımcı"/>
    <n v="435000000"/>
    <n v="93528273.489572138"/>
    <n v="435000000"/>
    <n v="0"/>
    <m/>
    <x v="0"/>
    <m/>
    <m/>
    <m/>
  </r>
  <r>
    <n v="132"/>
    <s v="Deniz Faktoring A.Ş."/>
    <x v="0"/>
    <x v="0"/>
    <d v="2018-06-19T00:00:00"/>
    <s v="-"/>
    <d v="2018-07-05T00:00:00"/>
    <s v="Nitelikli Yatırımcı"/>
    <n v="334000000"/>
    <n v="71812513.437970325"/>
    <n v="318300000"/>
    <n v="15700000"/>
    <m/>
    <x v="0"/>
    <m/>
    <m/>
    <m/>
  </r>
  <r>
    <n v="133"/>
    <s v="Halk Yatırım Menkul Değerler A.Ş."/>
    <x v="0"/>
    <x v="0"/>
    <d v="2018-06-25T00:00:00"/>
    <s v="-"/>
    <d v="2018-07-11T00:00:00"/>
    <s v="Nitelikli Yatırımcı"/>
    <n v="260000000"/>
    <n v="54651700.508681215"/>
    <n v="185000000"/>
    <n v="75000000"/>
    <m/>
    <x v="0"/>
    <m/>
    <m/>
    <m/>
  </r>
  <r>
    <n v="134"/>
    <s v="Odea Bank A.Ş."/>
    <x v="2"/>
    <x v="0"/>
    <d v="2018-05-24T00:00:00"/>
    <s v="-"/>
    <d v="2018-07-19T00:00:00"/>
    <s v="Tahsisli/Nitelikli Yatırımcı"/>
    <n v="900000000"/>
    <n v="186269842.91243249"/>
    <n v="486140000"/>
    <n v="413860000"/>
    <m/>
    <x v="0"/>
    <m/>
    <m/>
    <m/>
  </r>
  <r>
    <n v="135"/>
    <s v="Fibabanka A.Ş."/>
    <x v="2"/>
    <x v="0"/>
    <d v="2018-06-12T00:00:00"/>
    <s v="-"/>
    <d v="2018-07-19T00:00:00"/>
    <s v="Tahsisli/Nitelikli Yatırımcı"/>
    <n v="1044000000"/>
    <n v="216073017.7784217"/>
    <n v="1008020000"/>
    <n v="35980000"/>
    <m/>
    <x v="0"/>
    <m/>
    <m/>
    <m/>
  </r>
  <r>
    <n v="136"/>
    <s v="Çelikler Taahhüt İnşaat ve Sanayi A.Ş."/>
    <x v="3"/>
    <x v="0"/>
    <d v="2018-06-26T00:00:00"/>
    <s v="-"/>
    <d v="2018-07-19T00:00:00"/>
    <s v="Nitelikli Yatırımcı"/>
    <n v="500000000"/>
    <n v="103483246.06246249"/>
    <n v="0"/>
    <n v="500000000"/>
    <m/>
    <x v="0"/>
    <m/>
    <m/>
    <m/>
  </r>
  <r>
    <n v="137"/>
    <s v="Timur Gayrimenkul Geliştirme Yapı ve Yatırım A.Ş."/>
    <x v="3"/>
    <x v="0"/>
    <d v="2018-06-26T00:00:00"/>
    <s v="-"/>
    <d v="2018-07-19T00:00:00"/>
    <s v="Nitelikli Yatırımcı"/>
    <n v="600000000"/>
    <n v="124179895.27495499"/>
    <n v="0"/>
    <n v="600000000"/>
    <m/>
    <x v="0"/>
    <m/>
    <m/>
    <m/>
  </r>
  <r>
    <n v="138"/>
    <s v="Garanti Faktoring A.Ş."/>
    <x v="0"/>
    <x v="0"/>
    <d v="2018-06-29T00:00:00"/>
    <s v="-"/>
    <d v="2018-07-19T00:00:00"/>
    <s v="Nitelikli Yatırımcı"/>
    <n v="650000000"/>
    <n v="134528219.88120124"/>
    <n v="565280000"/>
    <n v="84720000"/>
    <m/>
    <x v="0"/>
    <m/>
    <m/>
    <m/>
  </r>
  <r>
    <n v="139"/>
    <s v="Nurol Yatırım Bankası A.Ş."/>
    <x v="2"/>
    <x v="0"/>
    <d v="2018-07-06T00:00:00"/>
    <s v="-"/>
    <d v="2018-07-19T00:00:00"/>
    <s v="Nitelikli Yatırımcı"/>
    <n v="600000000"/>
    <n v="124179895.27495499"/>
    <n v="510000000"/>
    <n v="90000000"/>
    <m/>
    <x v="0"/>
    <m/>
    <m/>
    <m/>
  </r>
  <r>
    <n v="140"/>
    <s v="ING Bank A.Ş."/>
    <x v="2"/>
    <x v="0"/>
    <d v="2018-07-12T00:00:00"/>
    <s v="-"/>
    <d v="2018-07-19T00:00:00"/>
    <s v="Nitelikli Yatırımcı"/>
    <n v="4000000000"/>
    <n v="827865968.49969995"/>
    <n v="0"/>
    <n v="4000000000"/>
    <m/>
    <x v="0"/>
    <m/>
    <m/>
    <m/>
  </r>
  <r>
    <n v="141"/>
    <s v="Aktif Bank Sukuk Varlık Kiralama A.Ş."/>
    <x v="0"/>
    <x v="2"/>
    <d v="2018-03-13T00:00:00"/>
    <s v="-"/>
    <d v="2018-07-25T00:00:00"/>
    <s v="Nitelikli Yatırımcı"/>
    <n v="100000000"/>
    <n v="20564283.951632805"/>
    <n v="0"/>
    <n v="100000000"/>
    <m/>
    <x v="0"/>
    <m/>
    <m/>
    <m/>
  </r>
  <r>
    <n v="142"/>
    <s v="İş Yatırım Menkul Değerler A.Ş."/>
    <x v="0"/>
    <x v="0"/>
    <d v="2018-07-09T00:00:00"/>
    <s v="-"/>
    <d v="2018-07-25T00:00:00"/>
    <s v="Tahsisli/Nitelikli Yatırımcı"/>
    <n v="1200000000"/>
    <n v="246771407.41959366"/>
    <n v="1195103000"/>
    <n v="4897000"/>
    <m/>
    <x v="0"/>
    <m/>
    <m/>
    <m/>
  </r>
  <r>
    <n v="143"/>
    <s v="Nobel İlaç Sanayii ve Ticaret A.Ş."/>
    <x v="3"/>
    <x v="0"/>
    <d v="2018-07-10T00:00:00"/>
    <s v="-"/>
    <d v="2018-07-25T00:00:00"/>
    <s v="Nitelikli Yatırımcı"/>
    <n v="150000000"/>
    <n v="30846425.927449208"/>
    <n v="0"/>
    <n v="150000000"/>
    <m/>
    <x v="0"/>
    <m/>
    <m/>
    <m/>
  </r>
  <r>
    <n v="144"/>
    <s v="Nurol Holding A.Ş."/>
    <x v="3"/>
    <x v="0"/>
    <d v="2018-07-12T00:00:00"/>
    <s v="-"/>
    <d v="2018-07-25T00:00:00"/>
    <s v="Tahsisli/Nitelikli Yatırımcı"/>
    <n v="500000000"/>
    <n v="102821419.75816402"/>
    <n v="500000000"/>
    <n v="0"/>
    <m/>
    <x v="0"/>
    <m/>
    <m/>
    <m/>
  </r>
  <r>
    <n v="145"/>
    <s v="Alternatif Finansal Kiralama A.Ş."/>
    <x v="0"/>
    <x v="0"/>
    <d v="2018-06-25T00:00:00"/>
    <s v="-"/>
    <d v="2018-08-02T00:00:00"/>
    <s v="Nitelikli Yatırımcı"/>
    <n v="505228000"/>
    <n v="99857298.151991308"/>
    <n v="483679000"/>
    <n v="21549000"/>
    <m/>
    <x v="0"/>
    <m/>
    <m/>
    <m/>
  </r>
  <r>
    <n v="146"/>
    <s v="Vakıf Gayrimenkul Yatırım Ortaklığı A.Ş."/>
    <x v="3"/>
    <x v="0"/>
    <d v="2018-07-02T00:00:00"/>
    <s v="-"/>
    <d v="2018-08-02T00:00:00"/>
    <s v="Nitelikli Yatırımcı"/>
    <n v="800000000"/>
    <n v="158118391.1453701"/>
    <n v="100000000"/>
    <n v="700000000"/>
    <m/>
    <x v="0"/>
    <m/>
    <m/>
    <m/>
  </r>
  <r>
    <n v="147"/>
    <s v="Doğuş Otomotiv Servis ve Ticaret A.Ş."/>
    <x v="3"/>
    <x v="0"/>
    <d v="2018-07-04T00:00:00"/>
    <s v="-"/>
    <d v="2018-08-02T00:00:00"/>
    <s v="Nitelikli Yatırımcı"/>
    <n v="750000000"/>
    <n v="148235991.69878447"/>
    <n v="0"/>
    <n v="750000000"/>
    <m/>
    <x v="0"/>
    <m/>
    <m/>
    <m/>
  </r>
  <r>
    <n v="148"/>
    <s v="ING Faktoring A.Ş."/>
    <x v="0"/>
    <x v="0"/>
    <d v="2018-07-12T00:00:00"/>
    <s v="-"/>
    <d v="2018-08-02T00:00:00"/>
    <s v="Nitelikli Yatırımcı"/>
    <n v="260000000"/>
    <n v="51388477.122245282"/>
    <n v="0"/>
    <n v="260000000"/>
    <m/>
    <x v="0"/>
    <m/>
    <m/>
    <m/>
  </r>
  <r>
    <n v="149"/>
    <s v="Deniz Gayrimenkul Yatırım Ortaklığı A.Ş."/>
    <x v="3"/>
    <x v="0"/>
    <d v="2018-07-17T00:00:00"/>
    <s v="-"/>
    <d v="2018-08-02T00:00:00"/>
    <s v="Nitelikli Yatırımcı"/>
    <n v="250000000"/>
    <n v="49411997.232928157"/>
    <n v="100000000"/>
    <n v="150000000"/>
    <m/>
    <x v="0"/>
    <m/>
    <m/>
    <m/>
  </r>
  <r>
    <n v="150"/>
    <s v="Invest AZ Yatırım Menkul Değerler A.Ş."/>
    <x v="0"/>
    <x v="0"/>
    <d v="2018-04-03T00:00:00"/>
    <s v="-"/>
    <d v="2018-08-09T00:00:00"/>
    <s v="Tahsisli/Nitelikli Yatırımcı"/>
    <n v="10000000"/>
    <n v="1848941.4810021264"/>
    <n v="5720000"/>
    <n v="4280000"/>
    <m/>
    <x v="0"/>
    <m/>
    <m/>
    <m/>
  </r>
  <r>
    <n v="151"/>
    <s v="Halk Varlık Kiralama A.Ş."/>
    <x v="0"/>
    <x v="2"/>
    <d v="2018-06-05T00:00:00"/>
    <s v="-"/>
    <d v="2018-08-09T00:00:00"/>
    <s v="Tahsisli/Nitelikli Yatırımcı"/>
    <n v="4000000000"/>
    <n v="739576592.40085053"/>
    <n v="0"/>
    <n v="4000000000"/>
    <m/>
    <x v="0"/>
    <m/>
    <m/>
    <m/>
  </r>
  <r>
    <n v="152"/>
    <s v="Doruk Finansman A.Ş."/>
    <x v="0"/>
    <x v="0"/>
    <d v="2018-06-07T00:00:00"/>
    <s v="-"/>
    <d v="2018-08-09T00:00:00"/>
    <s v="Nitelikli Yatırımcı"/>
    <n v="67000000"/>
    <n v="12387907.922714246"/>
    <n v="0"/>
    <n v="67000000"/>
    <m/>
    <x v="0"/>
    <m/>
    <m/>
    <m/>
  </r>
  <r>
    <n v="153"/>
    <s v="Doruk Faktoring A.Ş."/>
    <x v="0"/>
    <x v="0"/>
    <d v="2018-06-08T00:00:00"/>
    <s v="-"/>
    <d v="2018-08-09T00:00:00"/>
    <s v="Nitelikli Yatırımcı"/>
    <n v="127000000"/>
    <n v="23481556.808727004"/>
    <n v="55000000"/>
    <n v="72000000"/>
    <m/>
    <x v="0"/>
    <m/>
    <m/>
    <m/>
  </r>
  <r>
    <n v="154"/>
    <s v="Türkiye Vakıflar Bankası T.A.O."/>
    <x v="2"/>
    <x v="0"/>
    <d v="2018-07-02T00:00:00"/>
    <s v="-"/>
    <d v="2018-08-09T00:00:00"/>
    <s v="Halka Arz/Tahsisli/Nitelikli Yatırımcı"/>
    <n v="20000000000"/>
    <n v="3697882962.0042524"/>
    <n v="6438860994"/>
    <n v="13561139006"/>
    <m/>
    <x v="0"/>
    <m/>
    <m/>
    <m/>
  </r>
  <r>
    <n v="155"/>
    <s v="Sarten Ambalaj Sanayi ve Ticaret A.Ş."/>
    <x v="3"/>
    <x v="0"/>
    <d v="2018-07-12T00:00:00"/>
    <s v="-"/>
    <d v="2018-08-09T00:00:00"/>
    <s v="Nitelikli Yatırımcı"/>
    <n v="100000000"/>
    <n v="18489414.810021263"/>
    <n v="0"/>
    <n v="100000000"/>
    <m/>
    <x v="0"/>
    <m/>
    <m/>
    <m/>
  </r>
  <r>
    <n v="156"/>
    <s v="Lider Faktoring A.Ş."/>
    <x v="0"/>
    <x v="0"/>
    <d v="2018-07-17T00:00:00"/>
    <s v="-"/>
    <d v="2018-08-09T00:00:00"/>
    <s v="Tahsisli/Nitelikli Yatırımcı"/>
    <n v="200000000"/>
    <n v="36978829.620042525"/>
    <n v="0"/>
    <n v="200000000"/>
    <m/>
    <x v="0"/>
    <m/>
    <m/>
    <m/>
  </r>
  <r>
    <n v="157"/>
    <s v="Şeker Faktoring A.Ş."/>
    <x v="0"/>
    <x v="0"/>
    <d v="2018-06-27T00:00:00"/>
    <s v="-"/>
    <d v="2018-08-16T00:00:00"/>
    <s v="Halka Arz/Tahsisli/Nitelikli Yatırımcı"/>
    <n v="137203200"/>
    <n v="23620293.697384957"/>
    <n v="137146000"/>
    <n v="57200"/>
    <m/>
    <x v="0"/>
    <m/>
    <m/>
    <m/>
  </r>
  <r>
    <n v="158"/>
    <s v="Türkiye Halk Bankası A.Ş."/>
    <x v="2"/>
    <x v="0"/>
    <d v="2018-07-23T00:00:00"/>
    <s v="-"/>
    <d v="2018-08-16T00:00:00"/>
    <s v="Nitelikli Yatırımcı"/>
    <n v="5000000000"/>
    <n v="860777798.81901288"/>
    <n v="2979795000"/>
    <n v="2020205000"/>
    <m/>
    <x v="0"/>
    <m/>
    <m/>
    <m/>
  </r>
  <r>
    <n v="159"/>
    <s v="Halk Varlık Kiralama A.Ş."/>
    <x v="0"/>
    <x v="2"/>
    <d v="2018-07-24T00:00:00"/>
    <s v="-"/>
    <d v="2018-08-16T00:00:00"/>
    <s v="Tahsisli/Nitelikli Yatırımcı"/>
    <n v="2000000000"/>
    <n v="344311119.52760512"/>
    <n v="822000000"/>
    <n v="1178000000"/>
    <m/>
    <x v="0"/>
    <m/>
    <m/>
    <m/>
  </r>
  <r>
    <n v="160"/>
    <s v="Şeker Finansal Kiralama A.Ş.***"/>
    <x v="0"/>
    <x v="0"/>
    <d v="2018-07-30T00:00:00"/>
    <s v="-"/>
    <d v="2018-08-16T00:00:00"/>
    <s v="Nitelikli Yatırımcı"/>
    <n v="78000000"/>
    <n v="13428133.661576601"/>
    <n v="0"/>
    <n v="0"/>
    <m/>
    <x v="0"/>
    <m/>
    <m/>
    <m/>
  </r>
  <r>
    <n v="161"/>
    <s v="Pasha Yatırım Bankası A.Ş."/>
    <x v="2"/>
    <x v="0"/>
    <d v="2018-08-06T00:00:00"/>
    <s v="-"/>
    <d v="2018-08-16T00:00:00"/>
    <s v="Yurtdışı"/>
    <m/>
    <m/>
    <m/>
    <m/>
    <n v="300000000"/>
    <x v="3"/>
    <n v="0"/>
    <n v="300000000"/>
    <n v="0"/>
  </r>
  <r>
    <n v="162"/>
    <s v="İş Faktoring A.Ş.***"/>
    <x v="0"/>
    <x v="0"/>
    <d v="2018-08-06T00:00:00"/>
    <s v="-"/>
    <d v="2018-08-16T00:00:00"/>
    <s v="Nitelikli Yatırımcı"/>
    <n v="469000000"/>
    <n v="80740957.529223412"/>
    <n v="386200000"/>
    <n v="0"/>
    <m/>
    <x v="0"/>
    <m/>
    <m/>
    <m/>
  </r>
  <r>
    <n v="163"/>
    <s v="Koton Mağazacılık Tekstil Sanayi ve Ticaret A.Ş."/>
    <x v="3"/>
    <x v="0"/>
    <d v="2018-06-29T00:00:00"/>
    <s v="-"/>
    <d v="2018-09-04T00:00:00"/>
    <s v="Tahsisli/Nitelikli Yatırımcı"/>
    <n v="420000000"/>
    <n v="62763382.049672738"/>
    <n v="206970000"/>
    <n v="213030000"/>
    <m/>
    <x v="0"/>
    <m/>
    <m/>
    <m/>
  </r>
  <r>
    <n v="164"/>
    <s v="Denizbank A.Ş."/>
    <x v="2"/>
    <x v="0"/>
    <d v="2018-07-16T00:00:00"/>
    <s v="-"/>
    <d v="2018-09-04T00:00:00"/>
    <s v="Halka Arz/Tahsisli/Nitelikli Yatırımcı"/>
    <n v="20000000000"/>
    <n v="2988732478.5558448"/>
    <n v="2279000000"/>
    <n v="17721000000"/>
    <m/>
    <x v="0"/>
    <m/>
    <m/>
    <m/>
  </r>
  <r>
    <n v="165"/>
    <s v="MLP Sağlık Hizmetleri A.Ş."/>
    <x v="3"/>
    <x v="0"/>
    <d v="2018-07-30T00:00:00"/>
    <s v="-"/>
    <d v="2018-09-04T00:00:00"/>
    <s v="Nitelikli Yatırımcı"/>
    <n v="500000000"/>
    <n v="74718311.963896111"/>
    <n v="29260000"/>
    <n v="470740000"/>
    <m/>
    <x v="0"/>
    <m/>
    <m/>
    <m/>
  </r>
  <r>
    <n v="166"/>
    <s v="Türkerler İnşaat Turizm Madencilik Enerji Üretim Ticaret ve Sanayi A.Ş."/>
    <x v="3"/>
    <x v="0"/>
    <d v="2018-08-03T00:00:00"/>
    <s v="-"/>
    <d v="2018-09-04T00:00:00"/>
    <s v="Nitelikli Yatırımcı"/>
    <n v="500000000"/>
    <n v="74718311.963896111"/>
    <n v="0"/>
    <n v="500000000"/>
    <m/>
    <x v="0"/>
    <m/>
    <m/>
    <m/>
  </r>
  <r>
    <n v="167"/>
    <s v="Halk Gayrimenkul Yatırım Ortaklığı A.Ş."/>
    <x v="3"/>
    <x v="0"/>
    <d v="2018-08-15T00:00:00"/>
    <s v="-"/>
    <d v="2018-09-04T00:00:00"/>
    <s v="Tahsisli/Nitelikli Yatırımcı"/>
    <n v="1000000000"/>
    <n v="149436623.92779222"/>
    <n v="50000000"/>
    <n v="950000000"/>
    <m/>
    <x v="0"/>
    <m/>
    <m/>
    <m/>
  </r>
  <r>
    <n v="168"/>
    <s v="QNB Finansbank A.Ş."/>
    <x v="2"/>
    <x v="0"/>
    <d v="2018-08-16T00:00:00"/>
    <s v="-"/>
    <d v="2018-09-04T00:00:00"/>
    <s v="Halka Arz/Tahsisli/Nitelikli Yatırımcı"/>
    <n v="20000000000"/>
    <n v="2988732478.5558448"/>
    <n v="2781769600"/>
    <n v="17218230400"/>
    <m/>
    <x v="0"/>
    <m/>
    <m/>
    <m/>
  </r>
  <r>
    <n v="169"/>
    <s v="Şeker Finansal Kiralama A.Ş."/>
    <x v="0"/>
    <x v="0"/>
    <d v="2018-08-29T00:00:00"/>
    <s v="-"/>
    <d v="2018-09-04T00:00:00"/>
    <s v="Halka Arz/Tahsisli/Nitelikli Yatırımcı"/>
    <n v="78000000"/>
    <n v="11656056.666367793"/>
    <n v="78000000"/>
    <n v="0"/>
    <m/>
    <x v="0"/>
    <m/>
    <m/>
    <m/>
  </r>
  <r>
    <n v="170"/>
    <s v="ZKB Varlık Kiralama A.Ş"/>
    <x v="0"/>
    <x v="2"/>
    <d v="2018-07-02T00:00:00"/>
    <s v="-"/>
    <d v="2018-09-13T00:00:00"/>
    <s v="Tahsisli/Nitelikli Yatırımcı"/>
    <n v="500000000"/>
    <n v="78516354.956737489"/>
    <n v="100000000"/>
    <n v="400000000"/>
    <m/>
    <x v="0"/>
    <m/>
    <m/>
    <m/>
  </r>
  <r>
    <n v="171"/>
    <s v="TF Varlık Kiralama A.Ş."/>
    <x v="0"/>
    <x v="2"/>
    <d v="2018-08-10T00:00:00"/>
    <s v="-"/>
    <d v="2018-09-13T00:00:00"/>
    <s v="Halka Arz/Tahsisli/Nitelikli Yatırımcı"/>
    <n v="5000000000"/>
    <n v="785163549.56737483"/>
    <n v="2490000000"/>
    <n v="2510000000"/>
    <m/>
    <x v="0"/>
    <m/>
    <m/>
    <m/>
  </r>
  <r>
    <n v="172"/>
    <s v="Zorlu Faktoring A.Ş."/>
    <x v="0"/>
    <x v="0"/>
    <d v="2018-08-16T00:00:00"/>
    <s v="-"/>
    <d v="2018-09-13T00:00:00"/>
    <s v="Nitelikli Yatırımcı"/>
    <n v="83850000"/>
    <n v="13167192.726244876"/>
    <n v="41120000"/>
    <n v="42730000"/>
    <m/>
    <x v="0"/>
    <m/>
    <m/>
    <m/>
  </r>
  <r>
    <n v="173"/>
    <s v="Hektaş Ticaret T.A.Ş."/>
    <x v="3"/>
    <x v="0"/>
    <d v="2018-08-17T00:00:00"/>
    <s v="-"/>
    <d v="2018-09-13T00:00:00"/>
    <s v="Nitelikli Yatırımcı"/>
    <n v="400000000"/>
    <n v="62813083.965389989"/>
    <n v="195000000"/>
    <n v="205000000"/>
    <m/>
    <x v="0"/>
    <m/>
    <m/>
    <m/>
  </r>
  <r>
    <n v="174"/>
    <s v="Şeker Yatırım Menkul Değerler A.Ş."/>
    <x v="0"/>
    <x v="0"/>
    <d v="2018-08-16T00:00:00"/>
    <s v="-"/>
    <d v="2018-09-20T00:00:00"/>
    <s v="Nitelikli Yatırımcı"/>
    <n v="100000000"/>
    <n v="15915710.397733603"/>
    <n v="70927200"/>
    <n v="29072800"/>
    <m/>
    <x v="0"/>
    <m/>
    <m/>
    <m/>
  </r>
  <r>
    <n v="175"/>
    <s v="İş Yatırım Menkul Değerler A.Ş."/>
    <x v="0"/>
    <x v="0"/>
    <d v="2018-08-27T00:00:00"/>
    <s v="-"/>
    <d v="2018-09-20T00:00:00"/>
    <s v="Tahsisli/Nitelikli Yatırımcı"/>
    <n v="1300000000"/>
    <n v="206904235.17053685"/>
    <n v="1296993000"/>
    <n v="3007000"/>
    <m/>
    <x v="0"/>
    <m/>
    <m/>
    <m/>
  </r>
  <r>
    <n v="176"/>
    <s v="Sümer Faktoring A.Ş."/>
    <x v="0"/>
    <x v="0"/>
    <d v="2018-08-31T00:00:00"/>
    <s v="-"/>
    <d v="2018-09-20T00:00:00"/>
    <s v="Nitelikli Yatırımcı"/>
    <n v="23000000"/>
    <n v="3660613.3914787285"/>
    <n v="0"/>
    <n v="23000000"/>
    <m/>
    <x v="0"/>
    <m/>
    <m/>
    <m/>
  </r>
  <r>
    <n v="177"/>
    <s v="Optima Faktoring A.Ş."/>
    <x v="0"/>
    <x v="0"/>
    <d v="2018-08-16T00:00:00"/>
    <s v="-"/>
    <d v="2018-09-27T00:00:00"/>
    <s v="Nitelikli Yatırımcı"/>
    <n v="89000000"/>
    <n v="14623246.032006836"/>
    <n v="0"/>
    <n v="89000000"/>
    <m/>
    <x v="0"/>
    <m/>
    <m/>
    <m/>
  </r>
  <r>
    <n v="178"/>
    <s v="Türkiye İş Bankası A.Ş."/>
    <x v="2"/>
    <x v="0"/>
    <d v="2018-08-17T00:00:00"/>
    <s v="-"/>
    <d v="2018-09-27T00:00:00"/>
    <s v="Nitelikli Yatırımcı"/>
    <n v="5000000000"/>
    <n v="821530675.95544016"/>
    <n v="0"/>
    <n v="5000000000"/>
    <m/>
    <x v="0"/>
    <m/>
    <m/>
    <m/>
  </r>
  <r>
    <n v="179"/>
    <s v="Türkiye Halk Bankası A.Ş."/>
    <x v="2"/>
    <x v="0"/>
    <d v="2018-08-28T00:00:00"/>
    <s v="-"/>
    <d v="2018-09-27T00:00:00"/>
    <s v="Halka Arz/Tahsisli/Nitelikli Yatırımcı"/>
    <n v="15000000000"/>
    <n v="2464592027.8663206"/>
    <n v="2736000000"/>
    <n v="12264000000"/>
    <m/>
    <x v="0"/>
    <m/>
    <m/>
    <m/>
  </r>
  <r>
    <n v="180"/>
    <s v="Birikim Varlık Yönetim A.Ş."/>
    <x v="0"/>
    <x v="0"/>
    <d v="2018-09-05T00:00:00"/>
    <s v="-"/>
    <d v="2018-09-27T00:00:00"/>
    <s v="Tahsisli/Nitelikli Yatırımcı"/>
    <n v="95000000"/>
    <n v="15609082.843153363"/>
    <n v="0"/>
    <n v="95000000"/>
    <m/>
    <x v="0"/>
    <m/>
    <m/>
    <m/>
  </r>
  <r>
    <n v="181"/>
    <s v="Net Holding A.Ş."/>
    <x v="3"/>
    <x v="0"/>
    <d v="2018-09-07T00:00:00"/>
    <s v="-"/>
    <d v="2018-09-27T00:00:00"/>
    <s v="Tahsisli/Nitelikli Yatırımcı"/>
    <n v="300000000"/>
    <n v="49291840.557326414"/>
    <n v="0"/>
    <n v="300000000"/>
    <m/>
    <x v="0"/>
    <m/>
    <m/>
    <m/>
  </r>
  <r>
    <n v="182"/>
    <s v="Net Holding A.Ş."/>
    <x v="3"/>
    <x v="0"/>
    <d v="2018-09-07T00:00:00"/>
    <s v="-"/>
    <d v="2018-09-27T00:00:00"/>
    <s v="Yurtdışı"/>
    <m/>
    <m/>
    <m/>
    <m/>
    <n v="300000000"/>
    <x v="1"/>
    <n v="0"/>
    <n v="300000000"/>
    <n v="0"/>
  </r>
  <r>
    <n v="183"/>
    <s v="Ak Finansal Kiralama A.Ş."/>
    <x v="0"/>
    <x v="0"/>
    <d v="2018-09-11T00:00:00"/>
    <s v="-"/>
    <d v="2018-09-27T00:00:00"/>
    <s v="Tahsisli/Nitelikli Yatırımcı"/>
    <n v="1000000000"/>
    <n v="164306135.19108805"/>
    <n v="943788000"/>
    <n v="56212000"/>
    <m/>
    <x v="0"/>
    <m/>
    <m/>
    <m/>
  </r>
  <r>
    <n v="184"/>
    <s v="Halk Faktoring A.Ş."/>
    <x v="0"/>
    <x v="0"/>
    <d v="2018-09-14T00:00:00"/>
    <s v="-"/>
    <d v="2018-09-27T00:00:00"/>
    <s v="Nitelikli Yatırımcı"/>
    <n v="315000000"/>
    <n v="51756432.585192733"/>
    <n v="210000000"/>
    <n v="105000000"/>
    <m/>
    <x v="0"/>
    <m/>
    <m/>
    <m/>
  </r>
  <r>
    <n v="185"/>
    <s v="Türkiye Vakıflar Bankası T.A.O."/>
    <x v="2"/>
    <x v="0"/>
    <d v="2018-09-21T00:00:00"/>
    <s v="-"/>
    <d v="2018-09-27T00:00:00"/>
    <s v="Nitelikli Yatırımcı"/>
    <n v="5000000000"/>
    <n v="821530675.95544016"/>
    <n v="4993574836"/>
    <n v="6425164"/>
    <m/>
    <x v="0"/>
    <m/>
    <m/>
    <m/>
  </r>
  <r>
    <n v="186"/>
    <s v="Türkiye İhracat Kredi Bankası A.Ş."/>
    <x v="2"/>
    <x v="0"/>
    <d v="2018-09-25T00:00:00"/>
    <s v="-"/>
    <d v="2018-09-27T00:00:00"/>
    <s v="Nitelikli Yatırımcı"/>
    <n v="3000000000"/>
    <n v="492918405.57326412"/>
    <n v="2901759000"/>
    <n v="98241000"/>
    <m/>
    <x v="0"/>
    <m/>
    <m/>
    <m/>
  </r>
  <r>
    <n v="187"/>
    <s v="Suzuki Motorlu Araçlar Pazarlama A.Ş."/>
    <x v="3"/>
    <x v="0"/>
    <d v="2018-08-10T00:00:00"/>
    <m/>
    <d v="2018-10-04T00:00:00"/>
    <s v="Tahsisli/Nitelikli Yatırımcı"/>
    <n v="150000000"/>
    <n v="24448283.73048212"/>
    <n v="40000000"/>
    <n v="110000000"/>
    <m/>
    <x v="0"/>
    <m/>
    <m/>
    <m/>
  </r>
  <r>
    <n v="188"/>
    <s v="Yapı Kredi Yatırım Menkul Değerler A.Ş."/>
    <x v="0"/>
    <x v="0"/>
    <d v="2018-08-14T00:00:00"/>
    <m/>
    <d v="2018-10-04T00:00:00"/>
    <s v="Tahsisli/Nitelikli Yatırımcı"/>
    <n v="757800000"/>
    <n v="123512729.40639567"/>
    <n v="757800000"/>
    <n v="0"/>
    <m/>
    <x v="0"/>
    <m/>
    <m/>
    <m/>
  </r>
  <r>
    <n v="189"/>
    <s v="Aktif Yatırım Bankası A.Ş."/>
    <x v="2"/>
    <x v="0"/>
    <d v="2018-08-16T00:00:00"/>
    <m/>
    <d v="2018-10-04T00:00:00"/>
    <s v="Halka Arz/Tahsisli/Nitelikli Yatırımcı"/>
    <n v="1300000000"/>
    <n v="211885125.66417837"/>
    <n v="1250000000"/>
    <n v="50000000"/>
    <m/>
    <x v="0"/>
    <m/>
    <m/>
    <m/>
  </r>
  <r>
    <n v="190"/>
    <s v="Ünlü Menkul Değerler A.Ş."/>
    <x v="0"/>
    <x v="0"/>
    <d v="2018-08-31T00:00:00"/>
    <m/>
    <d v="2018-10-04T00:00:00"/>
    <s v="Nitelikli Yatırımcı"/>
    <n v="150000000"/>
    <n v="24448283.73048212"/>
    <n v="0"/>
    <n v="150000000"/>
    <m/>
    <x v="0"/>
    <m/>
    <m/>
    <m/>
  </r>
  <r>
    <n v="191"/>
    <s v="Aktif Bank Sukuk Varlık Kiralama A.Ş."/>
    <x v="0"/>
    <x v="2"/>
    <d v="2018-09-05T00:00:00"/>
    <m/>
    <d v="2018-10-04T00:00:00"/>
    <s v="Nitelikli Yatırımcı"/>
    <n v="400000000"/>
    <n v="65195423.281285658"/>
    <n v="250000000"/>
    <n v="150000000"/>
    <m/>
    <x v="0"/>
    <m/>
    <m/>
    <m/>
  </r>
  <r>
    <n v="192"/>
    <s v="Çelik Motor Ticaret A.Ş."/>
    <x v="3"/>
    <x v="0"/>
    <d v="2018-09-05T00:00:00"/>
    <m/>
    <d v="2018-10-04T00:00:00"/>
    <s v="Nitelikli Yatırımcı"/>
    <n v="200000000"/>
    <n v="32597711.640642829"/>
    <n v="0"/>
    <n v="200000000"/>
    <m/>
    <x v="0"/>
    <m/>
    <m/>
    <m/>
  </r>
  <r>
    <n v="193"/>
    <s v="Şeker Finansal Kiralama A.Ş."/>
    <x v="0"/>
    <x v="0"/>
    <d v="2018-09-20T00:00:00"/>
    <m/>
    <d v="2018-10-04T00:00:00"/>
    <s v="Halka Arz/Tahsisli/Nitelikli Yatırımcı"/>
    <n v="118000000"/>
    <n v="19232649.867979269"/>
    <n v="62237000"/>
    <n v="55763000"/>
    <m/>
    <x v="0"/>
    <m/>
    <m/>
    <m/>
  </r>
  <r>
    <n v="194"/>
    <s v="QNB Finans Finansal Kiralama A.Ş."/>
    <x v="0"/>
    <x v="0"/>
    <d v="2018-09-13T00:00:00"/>
    <m/>
    <d v="2018-10-11T00:00:00"/>
    <s v="Tahsisli/Nitelikli Yatırımcı"/>
    <n v="2000000000"/>
    <n v="333661433.74318075"/>
    <n v="733385000"/>
    <n v="1266615000"/>
    <m/>
    <x v="0"/>
    <m/>
    <m/>
    <m/>
  </r>
  <r>
    <n v="195"/>
    <s v="Ak Yatırım Menkul Değerler A.Ş."/>
    <x v="0"/>
    <x v="0"/>
    <d v="2018-09-14T00:00:00"/>
    <m/>
    <d v="2018-10-11T00:00:00"/>
    <s v="Nitelikli Yatırımcı"/>
    <n v="750000000"/>
    <n v="125123037.65369278"/>
    <n v="400000000"/>
    <n v="350000000"/>
    <m/>
    <x v="0"/>
    <m/>
    <m/>
    <m/>
  </r>
  <r>
    <n v="196"/>
    <s v="Oyak Yatırım Menkul Değerler A.Ş."/>
    <x v="0"/>
    <x v="0"/>
    <d v="2018-09-18T00:00:00"/>
    <m/>
    <d v="2018-10-11T00:00:00"/>
    <s v="Nitelikli Yatırımcı"/>
    <n v="128000000"/>
    <n v="21354331.759563569"/>
    <n v="113500000"/>
    <n v="14500000"/>
    <m/>
    <x v="0"/>
    <m/>
    <m/>
    <m/>
  </r>
  <r>
    <n v="197"/>
    <s v="QNB Finans Faktoring A.Ş."/>
    <x v="0"/>
    <x v="0"/>
    <d v="2018-09-24T00:00:00"/>
    <m/>
    <d v="2018-10-11T00:00:00"/>
    <s v="Tahsisli/Nitelikli Yatırımcı"/>
    <n v="292559000"/>
    <n v="48807827.697235614"/>
    <n v="292559000"/>
    <n v="0"/>
    <m/>
    <x v="0"/>
    <m/>
    <m/>
    <m/>
  </r>
  <r>
    <n v="198"/>
    <s v="Fibabanka A.Ş."/>
    <x v="2"/>
    <x v="0"/>
    <d v="2018-09-24T00:00:00"/>
    <m/>
    <d v="2018-10-11T00:00:00"/>
    <s v="Tahsisli/Nitelikli Yatırımcı"/>
    <n v="775000000"/>
    <n v="129293805.57548255"/>
    <n v="200000000"/>
    <n v="575000000"/>
    <m/>
    <x v="0"/>
    <m/>
    <m/>
    <m/>
  </r>
  <r>
    <n v="199"/>
    <s v="Destek Varlık Yönetim A.Ş."/>
    <x v="0"/>
    <x v="0"/>
    <d v="2018-09-18T00:00:00"/>
    <m/>
    <d v="2018-10-18T00:00:00"/>
    <s v="Tahsisli/Nitelikli Yatırımcı"/>
    <n v="46000000"/>
    <n v="8273678.9093132848"/>
    <n v="9000000"/>
    <n v="37000000"/>
    <m/>
    <x v="0"/>
    <m/>
    <m/>
    <m/>
  </r>
  <r>
    <n v="200"/>
    <s v="İş Gayrimenkul Yatırım Ortaklığı A.Ş. "/>
    <x v="3"/>
    <x v="0"/>
    <d v="2018-09-18T00:00:00"/>
    <m/>
    <d v="2018-10-18T00:00:00"/>
    <s v="Nitelikli Yatırımcı"/>
    <n v="600000000"/>
    <n v="107917550.99104284"/>
    <n v="100000000"/>
    <n v="500000000"/>
    <m/>
    <x v="0"/>
    <m/>
    <m/>
    <m/>
  </r>
  <r>
    <n v="201"/>
    <s v="Vakıf Finansal Kiralama A.Ş."/>
    <x v="0"/>
    <x v="0"/>
    <d v="2018-09-20T00:00:00"/>
    <m/>
    <d v="2018-10-18T00:00:00"/>
    <s v="Nitelikli Yatırımcı"/>
    <n v="833000000"/>
    <n v="149825533.29256448"/>
    <n v="0"/>
    <n v="833000000"/>
    <m/>
    <x v="0"/>
    <m/>
    <m/>
    <m/>
  </r>
  <r>
    <n v="202"/>
    <s v="Halk Yatırım Menkul Değerler A.Ş."/>
    <x v="0"/>
    <x v="0"/>
    <d v="2018-09-26T00:00:00"/>
    <m/>
    <d v="2018-10-18T00:00:00"/>
    <s v="Nitelikli Yatırımcı"/>
    <n v="260000000"/>
    <n v="46764272.096118562"/>
    <n v="0"/>
    <n v="260000000"/>
    <m/>
    <x v="0"/>
    <m/>
    <m/>
    <m/>
  </r>
  <r>
    <n v="203"/>
    <s v="Akçansa Çimento Sanayi ve Ticaret A.Ş."/>
    <x v="3"/>
    <x v="0"/>
    <d v="2018-10-01T00:00:00"/>
    <m/>
    <d v="2018-10-18T00:00:00"/>
    <s v="Nitelikli Yatırımcı"/>
    <n v="250000000"/>
    <n v="44965646.246267848"/>
    <n v="0"/>
    <n v="250000000"/>
    <m/>
    <x v="0"/>
    <m/>
    <m/>
    <m/>
  </r>
  <r>
    <n v="204"/>
    <s v="Deniz Faktoring A.Ş."/>
    <x v="0"/>
    <x v="0"/>
    <d v="2018-10-03T00:00:00"/>
    <m/>
    <d v="2018-10-18T00:00:00"/>
    <s v="Nitelikli Yatırımcı"/>
    <n v="645000000"/>
    <n v="116011367.31537105"/>
    <n v="155000000"/>
    <n v="490000000"/>
    <m/>
    <x v="0"/>
    <m/>
    <m/>
    <m/>
  </r>
  <r>
    <n v="205"/>
    <s v="Ziraat Katılım Varlık Kiralama A.Ş."/>
    <x v="0"/>
    <x v="2"/>
    <d v="2018-10-04T00:00:00"/>
    <m/>
    <d v="2018-10-18T00:00:00"/>
    <s v="Tahsisli/Nitelikli Yatırımcı"/>
    <n v="4000000000"/>
    <n v="719450339.94028556"/>
    <n v="900000000"/>
    <n v="3100000000"/>
    <m/>
    <x v="0"/>
    <m/>
    <m/>
    <m/>
  </r>
  <r>
    <n v="206"/>
    <s v="İş Yatırım Menkul Değerler A.Ş."/>
    <x v="0"/>
    <x v="5"/>
    <d v="2018-09-21T00:00:00"/>
    <m/>
    <d v="2018-10-25T00:00:00"/>
    <s v="Halka Arz"/>
    <n v="200000000"/>
    <n v="35150002.636250198"/>
    <n v="30760000"/>
    <n v="169240000"/>
    <m/>
    <x v="0"/>
    <m/>
    <m/>
    <m/>
  </r>
  <r>
    <n v="207"/>
    <s v="Türkiye İş Bankası A.Ş."/>
    <x v="2"/>
    <x v="0"/>
    <d v="2018-09-24T00:00:00"/>
    <m/>
    <d v="2018-10-25T00:00:00"/>
    <s v="Halka Arz/Tahsisli/Nitelikli Yatırımcı"/>
    <n v="20000000000"/>
    <n v="3515000263.62502"/>
    <n v="1361509538"/>
    <n v="18638490462"/>
    <m/>
    <x v="0"/>
    <m/>
    <m/>
    <m/>
  </r>
  <r>
    <n v="208"/>
    <s v="Garanti Finansal Kiralama A.Ş."/>
    <x v="0"/>
    <x v="0"/>
    <d v="2018-10-15T00:00:00"/>
    <m/>
    <d v="2018-10-25T00:00:00"/>
    <s v="Nitelikli Yatırımcı"/>
    <n v="2500000000"/>
    <n v="439375032.9531275"/>
    <n v="325000000"/>
    <n v="2175000000"/>
    <m/>
    <x v="0"/>
    <m/>
    <m/>
    <m/>
  </r>
  <r>
    <n v="209"/>
    <s v="Şekerbank T.A.Ş."/>
    <x v="2"/>
    <x v="0"/>
    <d v="2018-10-16T00:00:00"/>
    <m/>
    <d v="2018-10-25T00:00:00"/>
    <s v="Tahsisli/Nitelikli Yatırımcı"/>
    <n v="1500000000"/>
    <n v="263625019.77187648"/>
    <n v="170000000"/>
    <n v="1330000000"/>
    <m/>
    <x v="0"/>
    <m/>
    <m/>
    <m/>
  </r>
  <r>
    <n v="210"/>
    <s v="Devir Faktoring A.Ş."/>
    <x v="0"/>
    <x v="0"/>
    <d v="2018-09-28T00:00:00"/>
    <m/>
    <d v="2018-11-02T00:00:00"/>
    <s v="Tahsisli/Nitelikli Yatırımcı"/>
    <n v="27500000"/>
    <n v="5026319.6373738851"/>
    <n v="0"/>
    <n v="27500000"/>
    <m/>
    <x v="0"/>
    <m/>
    <m/>
    <m/>
  </r>
  <r>
    <n v="211"/>
    <s v="ALJ Finansman A.Ş."/>
    <x v="0"/>
    <x v="0"/>
    <d v="2018-10-02T00:00:00"/>
    <m/>
    <d v="2018-11-02T00:00:00"/>
    <s v="Tahsisli/Nitelikli Yatırımcı"/>
    <n v="350000000"/>
    <n v="63971340.839303993"/>
    <n v="0"/>
    <n v="350000000"/>
    <m/>
    <x v="0"/>
    <m/>
    <m/>
    <m/>
  </r>
  <r>
    <n v="212"/>
    <s v="Atılım Faktoring A.Ş."/>
    <x v="0"/>
    <x v="0"/>
    <d v="2018-10-02T00:00:00"/>
    <m/>
    <d v="2018-11-02T00:00:00"/>
    <s v="Nitelikli Yatırımcı"/>
    <n v="67700000"/>
    <n v="12373885.070916802"/>
    <n v="0"/>
    <n v="67700000"/>
    <m/>
    <x v="0"/>
    <m/>
    <m/>
    <m/>
  </r>
  <r>
    <n v="213"/>
    <s v="Türk Ekonomi Bankası A.Ş."/>
    <x v="2"/>
    <x v="0"/>
    <d v="2018-10-11T00:00:00"/>
    <m/>
    <d v="2018-11-02T00:00:00"/>
    <s v="Yurtdışı"/>
    <m/>
    <m/>
    <m/>
    <m/>
    <n v="210000000"/>
    <x v="1"/>
    <n v="210000000"/>
    <n v="0"/>
    <n v="1111005000"/>
  </r>
  <r>
    <n v="214"/>
    <s v="Türkiye İhracat Kredi Bankası A.Ş."/>
    <x v="2"/>
    <x v="0"/>
    <d v="2018-10-11T00:00:00"/>
    <m/>
    <d v="2018-11-02T00:00:00"/>
    <s v="Tahsisli"/>
    <n v="500000000"/>
    <n v="91387629.770434275"/>
    <n v="0"/>
    <n v="500000000"/>
    <m/>
    <x v="0"/>
    <m/>
    <m/>
    <m/>
  </r>
  <r>
    <n v="215"/>
    <s v="Gedik Yatırım Holding A.Ş."/>
    <x v="3"/>
    <x v="0"/>
    <d v="2018-10-12T00:00:00"/>
    <m/>
    <d v="2018-11-02T00:00:00"/>
    <s v="Tahsisli/Nitelikli Yatırımcı"/>
    <n v="150000000"/>
    <n v="27416288.931130283"/>
    <n v="27000000"/>
    <n v="123000000"/>
    <m/>
    <x v="0"/>
    <m/>
    <m/>
    <m/>
  </r>
  <r>
    <n v="216"/>
    <s v="Nurol Yatırım Bankası A.Ş."/>
    <x v="2"/>
    <x v="0"/>
    <d v="2018-10-12T00:00:00"/>
    <m/>
    <d v="2018-11-02T00:00:00"/>
    <s v="Nitelikli Yatırımcı"/>
    <n v="600000000"/>
    <n v="109665155.72452113"/>
    <n v="430000000"/>
    <n v="170000000"/>
    <m/>
    <x v="0"/>
    <m/>
    <m/>
    <m/>
  </r>
  <r>
    <n v="217"/>
    <s v="Yapı ve Kredi Bankası A.Ş."/>
    <x v="2"/>
    <x v="4"/>
    <d v="2018-09-03T00:00:00"/>
    <m/>
    <d v="2018-11-08T00:00:00"/>
    <s v="Yurtdışı"/>
    <m/>
    <m/>
    <m/>
    <m/>
    <n v="1000000000"/>
    <x v="2"/>
    <n v="0"/>
    <n v="1000000000"/>
    <n v="0"/>
  </r>
  <r>
    <n v="218"/>
    <s v="Bereket Varlık Kiralama A.Ş."/>
    <x v="0"/>
    <x v="2"/>
    <d v="2018-10-15T00:00:00"/>
    <m/>
    <d v="2018-11-08T00:00:00"/>
    <s v="Halka Arz"/>
    <n v="2000000000"/>
    <n v="369051353.49583894"/>
    <n v="350000000"/>
    <n v="1650000000"/>
    <m/>
    <x v="0"/>
    <m/>
    <m/>
    <m/>
  </r>
  <r>
    <n v="219"/>
    <s v="Türkiye Vakıflar Bankası T.A.O."/>
    <x v="2"/>
    <x v="4"/>
    <d v="2018-10-23T00:00:00"/>
    <m/>
    <d v="2018-11-08T00:00:00"/>
    <s v="Yurtdışı"/>
    <m/>
    <m/>
    <m/>
    <m/>
    <n v="3000000000"/>
    <x v="2"/>
    <n v="165207335.20568314"/>
    <n v="2834792664.7943168"/>
    <n v="1000000000"/>
  </r>
  <r>
    <n v="220"/>
    <s v="T.C. Ziraat Bankası A.Ş."/>
    <x v="2"/>
    <x v="4"/>
    <d v="2018-09-03T00:00:00"/>
    <m/>
    <d v="2018-11-15T00:00:00"/>
    <s v="Yurtdışı"/>
    <m/>
    <m/>
    <m/>
    <m/>
    <n v="1500000000"/>
    <x v="1"/>
    <n v="0"/>
    <n v="1500000000"/>
    <n v="0"/>
  </r>
  <r>
    <n v="221"/>
    <s v="T.C. Ziraat Bankası A.Ş."/>
    <x v="2"/>
    <x v="4"/>
    <d v="2018-09-03T00:00:00"/>
    <m/>
    <d v="2018-11-15T00:00:00"/>
    <s v="Tahsisli/Nitelikli Yatırımcı"/>
    <n v="5427500000"/>
    <n v="1000000000"/>
    <n v="1000000000"/>
    <n v="4427500000"/>
    <m/>
    <x v="0"/>
    <m/>
    <m/>
    <m/>
  </r>
  <r>
    <n v="222"/>
    <s v="Aktif Yatırım Bankası A.Ş. (11) No’lu Emek Varlık Finansmanı Fonu"/>
    <x v="1"/>
    <x v="1"/>
    <d v="2018-09-21T00:00:00"/>
    <m/>
    <d v="2018-11-15T00:00:00"/>
    <s v="Nitelikli Yatırımcı"/>
    <n v="800000000"/>
    <n v="147397512.66697374"/>
    <n v="0"/>
    <n v="800000000"/>
    <m/>
    <x v="0"/>
    <m/>
    <m/>
    <m/>
  </r>
  <r>
    <n v="223"/>
    <s v="Şekerbank T.A.Ş."/>
    <x v="2"/>
    <x v="0"/>
    <d v="2018-10-16T00:00:00"/>
    <m/>
    <d v="2018-11-15T00:00:00"/>
    <s v="Nitelikli Yatırımcı"/>
    <n v="750000000"/>
    <n v="138185168.12528789"/>
    <n v="0"/>
    <n v="750000000"/>
    <m/>
    <x v="0"/>
    <m/>
    <m/>
    <m/>
  </r>
  <r>
    <n v="224"/>
    <s v="Çimsa Çimento Sanayi ve Ticaret A.Ş."/>
    <x v="3"/>
    <x v="0"/>
    <d v="2018-10-22T00:00:00"/>
    <m/>
    <d v="2018-11-15T00:00:00"/>
    <s v="Nitelikli Yatırımcı"/>
    <n v="1000000000"/>
    <n v="184246890.83371717"/>
    <n v="0"/>
    <n v="1000000000"/>
    <m/>
    <x v="0"/>
    <m/>
    <m/>
    <m/>
  </r>
  <r>
    <n v="225"/>
    <s v="İş Faktoring A.Ş."/>
    <x v="0"/>
    <x v="0"/>
    <d v="2018-10-22T00:00:00"/>
    <m/>
    <d v="2018-11-15T00:00:00"/>
    <s v="Tahsisli/Nitelikli Yatırımcı"/>
    <n v="560000000"/>
    <n v="103178258.86688162"/>
    <n v="440150000"/>
    <n v="119850000"/>
    <m/>
    <x v="0"/>
    <m/>
    <m/>
    <m/>
  </r>
  <r>
    <n v="226"/>
    <s v="Arçelik A.Ş."/>
    <x v="3"/>
    <x v="0"/>
    <d v="2018-10-24T00:00:00"/>
    <m/>
    <d v="2018-11-15T00:00:00"/>
    <s v="Nitelikli Yatırımcı"/>
    <n v="1000000000"/>
    <n v="184246890.83371717"/>
    <n v="0"/>
    <n v="1000000000"/>
    <m/>
    <x v="0"/>
    <m/>
    <m/>
    <m/>
  </r>
  <r>
    <n v="227"/>
    <s v="Alternatif Finansal Kiralama A.Ş."/>
    <x v="0"/>
    <x v="0"/>
    <d v="2018-10-30T00:00:00"/>
    <m/>
    <d v="2018-11-15T00:00:00"/>
    <s v="Nitelikli Yatırımcı"/>
    <n v="413388000"/>
    <n v="76165453.707968682"/>
    <n v="0"/>
    <n v="413388000"/>
    <m/>
    <x v="0"/>
    <m/>
    <m/>
    <m/>
  </r>
  <r>
    <n v="228"/>
    <s v="Türkiye Halk Bankası A.Ş."/>
    <x v="2"/>
    <x v="4"/>
    <d v="2018-11-08T00:00:00"/>
    <m/>
    <d v="2018-11-15T00:00:00"/>
    <s v="Tahsisli/Nitelikli Yatırımcı"/>
    <n v="10000000000"/>
    <n v="1842468908.3371718"/>
    <n v="1000000000"/>
    <n v="9000000000"/>
    <m/>
    <x v="0"/>
    <m/>
    <m/>
    <m/>
  </r>
  <r>
    <n v="229"/>
    <s v="Deutsche Bank AG"/>
    <x v="0"/>
    <x v="5"/>
    <d v="2018-10-18T00:00:00"/>
    <m/>
    <d v="2018-11-23T00:00:00"/>
    <s v="Halka Arz/Nitelikli Yatırımcı"/>
    <n v="225000000"/>
    <n v="42560435.818862788"/>
    <n v="8780000"/>
    <n v="216220000"/>
    <m/>
    <x v="0"/>
    <m/>
    <m/>
    <m/>
  </r>
  <r>
    <n v="230"/>
    <s v="İş Finansal Kiralama A.Ş."/>
    <x v="0"/>
    <x v="0"/>
    <d v="2018-10-31T00:00:00"/>
    <m/>
    <d v="2018-11-23T00:00:00"/>
    <s v="Tahsisli/Nitelikli Yatırımcı"/>
    <n v="3260000000"/>
    <n v="616653425.64218974"/>
    <n v="312009480"/>
    <n v="2947990520"/>
    <m/>
    <x v="0"/>
    <m/>
    <m/>
    <m/>
  </r>
  <r>
    <n v="231"/>
    <s v="Halk Varlık Kiralama A.Ş."/>
    <x v="0"/>
    <x v="2"/>
    <d v="2018-10-31T00:00:00"/>
    <m/>
    <d v="2018-11-23T00:00:00"/>
    <s v="Tahsisli/Nitelikli Yatırımcı"/>
    <n v="1500000000"/>
    <n v="283736238.7924186"/>
    <n v="170000000"/>
    <n v="1330000000"/>
    <m/>
    <x v="0"/>
    <m/>
    <m/>
    <m/>
  </r>
  <r>
    <n v="232"/>
    <s v="Türkiye Kalkınma ve Yatırım Bankası A.Ş. Varlık Finansmanı Fonu"/>
    <x v="1"/>
    <x v="1"/>
    <d v="2018-11-19T00:00:00"/>
    <m/>
    <d v="2018-11-23T00:00:00"/>
    <s v="Nitelikli Yatırımcı"/>
    <n v="3250000000"/>
    <n v="614761850.71690691"/>
    <n v="3150000000"/>
    <n v="100000000"/>
    <m/>
    <x v="0"/>
    <m/>
    <m/>
    <m/>
  </r>
  <r>
    <n v="233"/>
    <s v="T.C. Ziraat Bankası A.Ş."/>
    <x v="2"/>
    <x v="0"/>
    <d v="2018-09-25T00:00:00"/>
    <m/>
    <d v="2018-11-29T00:00:00"/>
    <s v="Nitelikli Yatırımcı"/>
    <n v="5500000000"/>
    <n v="1062966255.6530478"/>
    <n v="0"/>
    <n v="5500000000"/>
    <m/>
    <x v="0"/>
    <m/>
    <m/>
    <m/>
  </r>
  <r>
    <n v="234"/>
    <s v="Global Menkul Değerler A.Ş."/>
    <x v="0"/>
    <x v="0"/>
    <d v="2018-10-24T00:00:00"/>
    <m/>
    <d v="2018-11-29T00:00:00"/>
    <s v="Tahsisli/Nitelikli Yatırımcı"/>
    <n v="100000000"/>
    <n v="19326659.193691779"/>
    <n v="0"/>
    <n v="100000000"/>
    <m/>
    <x v="0"/>
    <m/>
    <m/>
    <m/>
  </r>
  <r>
    <n v="235"/>
    <s v="Yapı Kredi Faktoring A.Ş."/>
    <x v="0"/>
    <x v="0"/>
    <d v="2018-11-02T00:00:00"/>
    <m/>
    <d v="2018-11-29T00:00:00"/>
    <s v="Nitelikli Yatırımcı"/>
    <n v="794460000"/>
    <n v="153542576.63020369"/>
    <n v="0"/>
    <n v="794460000"/>
    <m/>
    <x v="0"/>
    <m/>
    <m/>
    <m/>
  </r>
  <r>
    <n v="236"/>
    <s v="Otokoç Otomotiv Ticaret ve Sanayi A.Ş."/>
    <x v="3"/>
    <x v="0"/>
    <d v="2018-11-06T00:00:00"/>
    <m/>
    <d v="2018-11-29T00:00:00"/>
    <s v="Nitelikli Yatırımcı"/>
    <n v="300000000"/>
    <n v="57979977.581075333"/>
    <n v="0"/>
    <n v="300000000"/>
    <m/>
    <x v="0"/>
    <m/>
    <m/>
    <m/>
  </r>
  <r>
    <n v="237"/>
    <s v="Deniz Finansal Kiralama A.Ş."/>
    <x v="0"/>
    <x v="0"/>
    <d v="2018-11-13T00:00:00"/>
    <m/>
    <d v="2018-11-29T00:00:00"/>
    <s v="Nitelikli Yatırımcı"/>
    <n v="1530600000"/>
    <n v="295813845.61864638"/>
    <n v="436000000"/>
    <n v="1094600000"/>
    <m/>
    <x v="0"/>
    <m/>
    <m/>
    <m/>
  </r>
  <r>
    <n v="238"/>
    <s v="Koç Fiat Kredi Finansman A.Ş."/>
    <x v="0"/>
    <x v="0"/>
    <d v="2018-11-14T00:00:00"/>
    <m/>
    <d v="2018-11-29T00:00:00"/>
    <s v="Nitelikli Yatırımcı"/>
    <n v="150000000"/>
    <n v="28989988.790537667"/>
    <n v="0"/>
    <n v="150000000"/>
    <m/>
    <x v="0"/>
    <m/>
    <m/>
    <m/>
  </r>
  <r>
    <n v="239"/>
    <s v="Türk Ekonomi Bankası A.Ş."/>
    <x v="2"/>
    <x v="0"/>
    <d v="2018-10-31T00:00:00"/>
    <m/>
    <d v="2018-12-06T00:00:00"/>
    <s v="Nitelikli Yatırımcı"/>
    <n v="250000000"/>
    <n v="46550600.502746485"/>
    <n v="0"/>
    <n v="250000000"/>
    <m/>
    <x v="0"/>
    <m/>
    <m/>
    <m/>
  </r>
  <r>
    <n v="240"/>
    <s v="Akbank T.A.Ş."/>
    <x v="2"/>
    <x v="4"/>
    <d v="2018-10-31T00:00:00"/>
    <m/>
    <d v="2018-12-06T00:00:00"/>
    <s v="Yurtdışı"/>
    <m/>
    <m/>
    <m/>
    <m/>
    <n v="1500000000"/>
    <x v="3"/>
    <n v="0"/>
    <n v="1500000000"/>
    <n v="0"/>
  </r>
  <r>
    <n v="241"/>
    <s v="Şeker Yatırım Menkul Değerler A.Ş."/>
    <x v="0"/>
    <x v="0"/>
    <d v="2018-11-02T00:00:00"/>
    <m/>
    <d v="2018-12-06T00:00:00"/>
    <s v="Halka Arz/Tahsisli/Nitelikli Yatırımcı"/>
    <n v="67000000"/>
    <n v="12475560.934736058"/>
    <n v="0"/>
    <n v="67000000"/>
    <m/>
    <x v="0"/>
    <m/>
    <m/>
    <m/>
  </r>
  <r>
    <n v="242"/>
    <s v="Katılım Varlık Kiralama A.Ş."/>
    <x v="0"/>
    <x v="2"/>
    <d v="2018-11-05T00:00:00"/>
    <m/>
    <d v="2018-12-06T00:00:00"/>
    <s v="Yurtdışı"/>
    <m/>
    <m/>
    <m/>
    <m/>
    <n v="250000000"/>
    <x v="1"/>
    <n v="0"/>
    <n v="250000000"/>
    <n v="0"/>
  </r>
  <r>
    <n v="243"/>
    <s v="Mercedes-Benz Finansman Türk A.Ş."/>
    <x v="0"/>
    <x v="0"/>
    <d v="2018-11-05T00:00:00"/>
    <m/>
    <d v="2018-12-06T00:00:00"/>
    <s v="Tahsisli/Nitelikli Yatırımcı"/>
    <n v="2200000000"/>
    <n v="409645284.42416906"/>
    <n v="0"/>
    <n v="2200000000"/>
    <m/>
    <x v="0"/>
    <m/>
    <m/>
    <m/>
  </r>
  <r>
    <n v="244"/>
    <s v="KT Kira Sertifikaları Varlık Kiralama A.Ş."/>
    <x v="0"/>
    <x v="2"/>
    <d v="2018-11-07T00:00:00"/>
    <m/>
    <d v="2018-12-13T00:00:00"/>
    <s v="Tahsisli/Nitelikli Yatırımcı"/>
    <n v="7000000000"/>
    <n v="1303344008.3414016"/>
    <n v="100000000"/>
    <n v="6900000000"/>
    <m/>
    <x v="0"/>
    <m/>
    <m/>
    <m/>
  </r>
  <r>
    <n v="245"/>
    <s v="Vakıf Faktoring A.Ş."/>
    <x v="0"/>
    <x v="0"/>
    <d v="2018-11-20T00:00:00"/>
    <m/>
    <d v="2018-12-13T00:00:00"/>
    <s v="Nitelikli Yatırımcı"/>
    <n v="210000000"/>
    <n v="39100320.250242047"/>
    <n v="210000000"/>
    <n v="0"/>
    <m/>
    <x v="0"/>
    <m/>
    <m/>
    <m/>
  </r>
  <r>
    <n v="246"/>
    <s v="Aygaz A.Ş."/>
    <x v="3"/>
    <x v="0"/>
    <d v="2018-11-21T00:00:00"/>
    <m/>
    <d v="2018-12-13T00:00:00"/>
    <s v="Tahsisli/Nitelikli Yatırımcı"/>
    <n v="300000000"/>
    <n v="55857600.35748864"/>
    <n v="0"/>
    <n v="300000000"/>
    <m/>
    <x v="0"/>
    <m/>
    <m/>
    <m/>
  </r>
  <r>
    <n v="247"/>
    <s v="Oyak Yatırım Menkul Değerler A.Ş."/>
    <x v="0"/>
    <x v="0"/>
    <d v="2018-11-29T00:00:00"/>
    <m/>
    <d v="2018-12-13T00:00:00"/>
    <s v="Nitelikli Yatırımcı"/>
    <n v="200000000"/>
    <n v="37238400.23832576"/>
    <n v="80000000"/>
    <n v="120000000"/>
    <m/>
    <x v="0"/>
    <m/>
    <m/>
    <m/>
  </r>
  <r>
    <n v="248"/>
    <s v="T.C. Ziraat Bankası A.Ş."/>
    <x v="2"/>
    <x v="0"/>
    <d v="2018-12-10T00:00:00"/>
    <m/>
    <d v="2018-12-13T00:00:00"/>
    <s v="Yurtdışı"/>
    <m/>
    <m/>
    <m/>
    <m/>
    <n v="3000000000"/>
    <x v="1"/>
    <n v="0"/>
    <n v="3000000000"/>
    <n v="0"/>
  </r>
  <r>
    <n v="249"/>
    <s v="Aktif Yatırım Bankası A.Ş."/>
    <x v="2"/>
    <x v="0"/>
    <d v="2018-11-16T00:00:00"/>
    <m/>
    <d v="2018-12-20T00:00:00"/>
    <s v="Nitelikli Yatırımcı"/>
    <n v="850000000"/>
    <n v="161305626.71980265"/>
    <n v="0"/>
    <n v="850000000"/>
    <m/>
    <x v="0"/>
    <m/>
    <m/>
    <m/>
  </r>
  <r>
    <n v="250"/>
    <s v="Aktif Yatırım Bankası A.Ş."/>
    <x v="2"/>
    <x v="0"/>
    <d v="2018-11-16T00:00:00"/>
    <m/>
    <d v="2018-12-20T00:00:00"/>
    <s v="Nitelikli Yatırımcı"/>
    <n v="50000000"/>
    <n v="9488566.2776354495"/>
    <n v="0"/>
    <n v="50000000"/>
    <m/>
    <x v="0"/>
    <m/>
    <m/>
    <m/>
  </r>
  <r>
    <n v="251"/>
    <s v="Pasha Yatırım Bankası A.Ş."/>
    <x v="2"/>
    <x v="0"/>
    <d v="2018-11-27T00:00:00"/>
    <m/>
    <d v="2018-12-20T00:00:00"/>
    <s v="Tahsisli/Nitelikli Yatırımcı"/>
    <n v="500000000"/>
    <n v="94885662.776354492"/>
    <n v="0"/>
    <n v="500000000"/>
    <m/>
    <x v="0"/>
    <m/>
    <m/>
    <m/>
  </r>
  <r>
    <n v="252"/>
    <s v="Koç Finansman A.Ş."/>
    <x v="0"/>
    <x v="0"/>
    <d v="2018-11-27T00:00:00"/>
    <m/>
    <d v="2018-12-20T00:00:00"/>
    <s v="Tahsisli/Nitelikli Yatırımcı"/>
    <n v="300000000"/>
    <n v="56931397.665812701"/>
    <n v="0"/>
    <n v="300000000"/>
    <m/>
    <x v="0"/>
    <m/>
    <m/>
    <m/>
  </r>
  <r>
    <n v="253"/>
    <s v="Yapı Kredi Yatırım Menkul Değerler A.Ş."/>
    <x v="0"/>
    <x v="0"/>
    <d v="2018-12-04T00:00:00"/>
    <m/>
    <d v="2018-12-20T00:00:00"/>
    <s v="Tahsisli/Nitelikli Yatırımcı"/>
    <n v="1189000000"/>
    <n v="225638106.08217099"/>
    <n v="0"/>
    <n v="1189000000"/>
    <m/>
    <x v="0"/>
    <m/>
    <m/>
    <m/>
  </r>
  <r>
    <n v="254"/>
    <s v="Garanti Faktoring A.Ş."/>
    <x v="0"/>
    <x v="0"/>
    <d v="2018-12-05T00:00:00"/>
    <m/>
    <d v="2018-12-20T00:00:00"/>
    <s v="Nitelikli Yatırımcı"/>
    <n v="730000000"/>
    <n v="138533067.65347755"/>
    <n v="0"/>
    <n v="730000000"/>
    <m/>
    <x v="0"/>
    <m/>
    <m/>
    <m/>
  </r>
  <r>
    <n v="255"/>
    <s v="Bolu Çimento Sanayii A.Ş."/>
    <x v="3"/>
    <x v="0"/>
    <d v="2018-12-12T00:00:00"/>
    <m/>
    <d v="2018-12-20T00:00:00"/>
    <s v="Nitelikli Yatırımcı"/>
    <n v="500000000"/>
    <n v="94885662.776354492"/>
    <n v="0"/>
    <n v="500000000"/>
    <m/>
    <x v="0"/>
    <m/>
    <m/>
    <m/>
  </r>
  <r>
    <n v="256"/>
    <s v="Yapı ve Kredi Bankası A.Ş."/>
    <x v="2"/>
    <x v="0"/>
    <d v="2018-12-22T00:00:00"/>
    <m/>
    <d v="2018-12-20T00:00:00"/>
    <s v="Halka Arz/Nitelikli Yatırımcı"/>
    <n v="15000000000"/>
    <n v="2846569883.2906346"/>
    <n v="22848460"/>
    <n v="14977151540"/>
    <m/>
    <x v="0"/>
    <m/>
    <m/>
    <m/>
  </r>
  <r>
    <n v="257"/>
    <s v="Yapı ve Kredi Bankası A.Ş."/>
    <x v="2"/>
    <x v="0"/>
    <d v="2018-12-22T00:00:00"/>
    <m/>
    <d v="2018-12-20T00:00:00"/>
    <s v="Nitelikli Yatırımcı"/>
    <n v="5000000000"/>
    <n v="948856627.76354492"/>
    <n v="0"/>
    <n v="5000000000"/>
    <m/>
    <x v="0"/>
    <m/>
    <m/>
    <m/>
  </r>
  <r>
    <n v="258"/>
    <s v="Yapı ve Kredi Bankası A.Ş."/>
    <x v="2"/>
    <x v="0"/>
    <d v="2018-12-22T00:00:00"/>
    <m/>
    <d v="2018-12-20T00:00:00"/>
    <s v="Nitelikli Yatırımcı"/>
    <n v="3000000000"/>
    <n v="569313976.65812695"/>
    <n v="0"/>
    <n v="3000000000"/>
    <m/>
    <x v="0"/>
    <m/>
    <m/>
    <m/>
  </r>
  <r>
    <n v="259"/>
    <s v="Türkiye Garanti Bankası A.Ş."/>
    <x v="2"/>
    <x v="0"/>
    <d v="2018-11-22T00:00:00"/>
    <m/>
    <d v="2018-12-27T00:00:00"/>
    <s v="Halka Arz/Tahsisli/Nitelikli Yatırımcı"/>
    <n v="20000000000"/>
    <n v="3774653203.736907"/>
    <n v="0"/>
    <n v="20000000000"/>
    <m/>
    <x v="0"/>
    <m/>
    <m/>
    <m/>
  </r>
  <r>
    <n v="260"/>
    <s v="Türkiye Sınai Kalkınma Bankası A.Ş."/>
    <x v="2"/>
    <x v="0"/>
    <d v="2018-11-22T00:00:00"/>
    <m/>
    <d v="2018-12-27T00:00:00"/>
    <s v="Yurtdışı"/>
    <m/>
    <m/>
    <m/>
    <m/>
    <n v="400000000"/>
    <x v="1"/>
    <n v="0"/>
    <n v="400000000"/>
    <n v="0"/>
  </r>
  <r>
    <n v="261"/>
    <s v="Akbank T.A.Ş."/>
    <x v="2"/>
    <x v="0"/>
    <d v="2018-11-23T00:00:00"/>
    <m/>
    <d v="2018-12-27T00:00:00"/>
    <s v="Yurtdışı"/>
    <m/>
    <m/>
    <m/>
    <m/>
    <n v="2000000000"/>
    <x v="1"/>
    <n v="0"/>
    <n v="2000000000"/>
    <n v="0"/>
  </r>
  <r>
    <n v="262"/>
    <s v="Bereket Varlık Kiralama A.Ş."/>
    <x v="0"/>
    <x v="2"/>
    <d v="2018-12-10T00:00:00"/>
    <m/>
    <d v="2018-12-27T00:00:00"/>
    <s v="Tahsisli/Nitelikli Yatırımcı"/>
    <n v="5000000000"/>
    <n v="943663300.93422675"/>
    <n v="0"/>
    <n v="5000000000"/>
    <m/>
    <x v="0"/>
    <m/>
    <m/>
    <m/>
  </r>
  <r>
    <n v="263"/>
    <s v="İstanbul Varlık Yönetim A.Ş."/>
    <x v="0"/>
    <x v="0"/>
    <d v="2018-12-13T00:00:00"/>
    <m/>
    <d v="2018-12-27T00:00:00"/>
    <s v="Nitelikli Yatırımcı"/>
    <n v="90000000"/>
    <n v="16985939.416816082"/>
    <n v="0"/>
    <n v="90000000"/>
    <m/>
    <x v="0"/>
    <m/>
    <m/>
    <m/>
  </r>
  <r>
    <n v="264"/>
    <s v="Set Varlık Kiralama A.Ş."/>
    <x v="0"/>
    <x v="2"/>
    <d v="2017-12-01T00:00:00"/>
    <d v="2018-01-09T00:00:00"/>
    <s v="-"/>
    <m/>
    <m/>
    <m/>
    <m/>
    <m/>
    <m/>
    <x v="0"/>
    <m/>
    <m/>
    <m/>
  </r>
  <r>
    <n v="265"/>
    <s v="Ünlü Menkul Değerler A.Ş. Angora Varlık Finansmanı Fonu"/>
    <x v="1"/>
    <x v="1"/>
    <d v="2018-03-26T00:00:00"/>
    <d v="2018-03-30T00:00:00"/>
    <s v="-"/>
    <m/>
    <m/>
    <m/>
    <m/>
    <m/>
    <m/>
    <x v="0"/>
    <m/>
    <m/>
    <m/>
  </r>
  <r>
    <n v="266"/>
    <s v="Merko Gıda Sanayi ve Ticaret A.Ş."/>
    <x v="3"/>
    <x v="5"/>
    <d v="2018-02-27T00:00:00"/>
    <d v="2018-04-09T00:00:00"/>
    <s v="-"/>
    <m/>
    <m/>
    <m/>
    <m/>
    <m/>
    <m/>
    <x v="0"/>
    <m/>
    <m/>
    <m/>
  </r>
  <r>
    <n v="267"/>
    <s v="Akın Holding A.Ş."/>
    <x v="3"/>
    <x v="0"/>
    <d v="2018-04-12T00:00:00"/>
    <d v="2018-05-07T00:00:00"/>
    <s v="-"/>
    <m/>
    <m/>
    <m/>
    <m/>
    <m/>
    <m/>
    <x v="0"/>
    <m/>
    <m/>
    <m/>
  </r>
  <r>
    <n v="268"/>
    <s v="Multi İstanbul Emlak Geliştirme ve Yatırım A.Ş."/>
    <x v="3"/>
    <x v="0"/>
    <d v="2018-04-05T00:00:00"/>
    <d v="2018-05-30T00:00:00"/>
    <s v="-"/>
    <m/>
    <m/>
    <m/>
    <m/>
    <m/>
    <m/>
    <x v="0"/>
    <m/>
    <m/>
    <m/>
  </r>
  <r>
    <n v="269"/>
    <s v="Mega Varlık Yönetimi A.Ş."/>
    <x v="0"/>
    <x v="0"/>
    <d v="2018-08-13T00:00:00"/>
    <d v="2018-09-18T00:00:00"/>
    <s v="-"/>
    <m/>
    <m/>
    <m/>
    <m/>
    <m/>
    <m/>
    <x v="0"/>
    <m/>
    <m/>
    <m/>
  </r>
  <r>
    <n v="270"/>
    <s v="Garanti Finansal Kiralama A.Ş."/>
    <x v="0"/>
    <x v="0"/>
    <d v="2018-09-11T00:00:00"/>
    <d v="2018-09-26T00:00:00"/>
    <s v="-"/>
    <m/>
    <m/>
    <m/>
    <m/>
    <m/>
    <m/>
    <x v="0"/>
    <m/>
    <m/>
    <m/>
  </r>
  <r>
    <n v="271"/>
    <s v="Banvit Bandırma Vitaminli Yem Sanayi A.Ş."/>
    <x v="3"/>
    <x v="0"/>
    <d v="2018-11-23T00:00:00"/>
    <d v="2018-12-28T00:00:00"/>
    <s v="-"/>
    <m/>
    <m/>
    <m/>
    <m/>
    <m/>
    <m/>
    <x v="0"/>
    <m/>
    <m/>
    <m/>
  </r>
  <r>
    <n v="272"/>
    <s v="Kapital Faktoring A.Ş."/>
    <x v="0"/>
    <x v="0"/>
    <d v="2018-09-21T00:00:00"/>
    <d v="2018-10-15T00:00:00"/>
    <m/>
    <m/>
    <m/>
    <m/>
    <m/>
    <m/>
    <m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5" dataOnRows="1" applyNumberFormats="0" applyBorderFormats="0" applyFontFormats="0" applyPatternFormats="0" applyAlignmentFormats="0" applyWidthHeightFormats="1" dataCaption="Values" updatedVersion="5" minRefreshableVersion="3" useAutoFormatting="1" colGrandTotals="0" itemPrintTitles="1" createdVersion="5" indent="0" outline="1" outlineData="1" multipleFieldFilters="0" rowHeaderCaption="YURT DIŞI">
  <location ref="C295:F331" firstHeaderRow="1" firstDataRow="2" firstDataCol="1"/>
  <pivotFields count="17">
    <pivotField showAll="0"/>
    <pivotField showAll="0"/>
    <pivotField axis="axisRow" showAll="0">
      <items count="5">
        <item x="2"/>
        <item x="0"/>
        <item x="3"/>
        <item x="1"/>
        <item t="default"/>
      </items>
    </pivotField>
    <pivotField axis="axisRow" showAll="0">
      <items count="7">
        <item x="0"/>
        <item x="2"/>
        <item x="1"/>
        <item x="3"/>
        <item x="4"/>
        <item x="5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Col" showAll="0">
      <items count="5">
        <item x="1"/>
        <item n="-" h="1" x="0"/>
        <item x="2"/>
        <item x="3"/>
        <item t="default"/>
      </items>
    </pivotField>
    <pivotField showAll="0" defaultSubtotal="0"/>
    <pivotField dataField="1" showAll="0"/>
    <pivotField dataField="1" showAll="0"/>
  </pivotFields>
  <rowFields count="3">
    <field x="2"/>
    <field x="3"/>
    <field x="-2"/>
  </rowFields>
  <rowItems count="35">
    <i>
      <x/>
    </i>
    <i r="1">
      <x/>
    </i>
    <i r="2">
      <x/>
    </i>
    <i r="2" i="1">
      <x v="1"/>
    </i>
    <i r="2" i="2">
      <x v="2"/>
    </i>
    <i r="1">
      <x v="4"/>
    </i>
    <i r="2">
      <x/>
    </i>
    <i r="2" i="1">
      <x v="1"/>
    </i>
    <i r="2" i="2">
      <x v="2"/>
    </i>
    <i t="default">
      <x/>
    </i>
    <i t="default" i="1">
      <x/>
    </i>
    <i t="default" i="2">
      <x/>
    </i>
    <i>
      <x v="1"/>
    </i>
    <i r="1">
      <x/>
    </i>
    <i r="2">
      <x/>
    </i>
    <i r="2" i="1">
      <x v="1"/>
    </i>
    <i r="2" i="2">
      <x v="2"/>
    </i>
    <i r="1">
      <x v="1"/>
    </i>
    <i r="2">
      <x/>
    </i>
    <i r="2" i="1">
      <x v="1"/>
    </i>
    <i r="2" i="2">
      <x v="2"/>
    </i>
    <i t="default">
      <x v="1"/>
    </i>
    <i t="default" i="1">
      <x v="1"/>
    </i>
    <i t="default" i="2">
      <x v="1"/>
    </i>
    <i>
      <x v="2"/>
    </i>
    <i r="1">
      <x/>
    </i>
    <i r="2">
      <x/>
    </i>
    <i r="2" i="1">
      <x v="1"/>
    </i>
    <i r="2" i="2">
      <x v="2"/>
    </i>
    <i t="default">
      <x v="2"/>
    </i>
    <i t="default" i="1">
      <x v="2"/>
    </i>
    <i t="default" i="2">
      <x v="2"/>
    </i>
    <i t="grand">
      <x/>
    </i>
    <i t="grand" i="1">
      <x/>
    </i>
    <i t="grand" i="2">
      <x/>
    </i>
  </rowItems>
  <colFields count="1">
    <field x="13"/>
  </colFields>
  <colItems count="3">
    <i>
      <x/>
    </i>
    <i>
      <x v="2"/>
    </i>
    <i>
      <x v="3"/>
    </i>
  </colItems>
  <dataFields count="3">
    <dataField name=" Yurtdışı İhraç Limiti Nominal Tutar" fld="12" baseField="3" baseItem="0"/>
    <dataField name=" Yurtdışı Satışa Hazır Nominal Tutar" fld="15" baseField="3" baseItem="0"/>
    <dataField name=" Yurtdışı Satışı Gerçekleşen Nominal Tutar (TL)**" fld="16" baseField="3" baseItem="0"/>
  </dataFields>
  <formats count="37">
    <format dxfId="145">
      <pivotArea field="2" type="button" dataOnly="0" labelOnly="1" outline="0" axis="axisRow" fieldPosition="0"/>
    </format>
    <format dxfId="144">
      <pivotArea collapsedLevelsAreSubtotals="1" fieldPosition="0">
        <references count="3">
          <reference field="2" count="1" selected="0">
            <x v="0"/>
          </reference>
          <reference field="3" count="1">
            <x v="3"/>
          </reference>
          <reference field="13" count="1" selected="0">
            <x v="0"/>
          </reference>
        </references>
      </pivotArea>
    </format>
    <format dxfId="143">
      <pivotArea collapsedLevelsAreSubtotals="1" fieldPosition="0">
        <references count="4">
          <reference field="4294967294" count="3">
            <x v="0"/>
            <x v="1"/>
            <x v="2"/>
          </reference>
          <reference field="2" count="1" selected="0">
            <x v="0"/>
          </reference>
          <reference field="3" count="1" selected="0">
            <x v="3"/>
          </reference>
          <reference field="13" count="1" selected="0">
            <x v="0"/>
          </reference>
        </references>
      </pivotArea>
    </format>
    <format dxfId="142">
      <pivotArea field="13" grandRow="1" outline="0" collapsedLevelsAreSubtotals="1" axis="axisCol" fieldPosition="0">
        <references count="2">
          <reference field="4294967294" count="3" selected="0">
            <x v="0"/>
            <x v="1"/>
            <x v="2"/>
          </reference>
          <reference field="13" count="1" selected="0">
            <x v="0"/>
          </reference>
        </references>
      </pivotArea>
    </format>
    <format dxfId="141">
      <pivotArea outline="0" collapsedLevelsAreSubtotals="1" fieldPosition="0">
        <references count="1">
          <reference field="13" count="1" selected="0">
            <x v="1"/>
          </reference>
        </references>
      </pivotArea>
    </format>
    <format dxfId="140">
      <pivotArea dataOnly="0" labelOnly="1" fieldPosition="0">
        <references count="1">
          <reference field="13" count="1">
            <x v="1"/>
          </reference>
        </references>
      </pivotArea>
    </format>
    <format dxfId="139">
      <pivotArea dataOnly="0" outline="0" fieldPosition="0">
        <references count="1">
          <reference field="13" count="1">
            <x v="1"/>
          </reference>
        </references>
      </pivotArea>
    </format>
    <format dxfId="138">
      <pivotArea dataOnly="0" labelOnly="1" fieldPosition="0">
        <references count="1">
          <reference field="13" count="0"/>
        </references>
      </pivotArea>
    </format>
    <format dxfId="137">
      <pivotArea collapsedLevelsAreSubtotals="1" fieldPosition="0">
        <references count="2">
          <reference field="2" count="1" selected="0">
            <x v="0"/>
          </reference>
          <reference field="3" count="1">
            <x v="0"/>
          </reference>
        </references>
      </pivotArea>
    </format>
    <format dxfId="136">
      <pivotArea collapsedLevelsAreSubtotals="1" fieldPosition="0">
        <references count="3">
          <reference field="4294967294" count="3">
            <x v="0"/>
            <x v="1"/>
            <x v="2"/>
          </reference>
          <reference field="2" count="1" selected="0">
            <x v="0"/>
          </reference>
          <reference field="3" count="1" selected="0">
            <x v="0"/>
          </reference>
        </references>
      </pivotArea>
    </format>
    <format dxfId="135">
      <pivotArea collapsedLevelsAreSubtotals="1" fieldPosition="0">
        <references count="2">
          <reference field="2" count="1" selected="0">
            <x v="0"/>
          </reference>
          <reference field="3" count="1">
            <x v="4"/>
          </reference>
        </references>
      </pivotArea>
    </format>
    <format dxfId="134">
      <pivotArea collapsedLevelsAreSubtotals="1" fieldPosition="0">
        <references count="3">
          <reference field="4294967294" count="3">
            <x v="0"/>
            <x v="1"/>
            <x v="2"/>
          </reference>
          <reference field="2" count="1" selected="0">
            <x v="0"/>
          </reference>
          <reference field="3" count="1" selected="0">
            <x v="4"/>
          </reference>
        </references>
      </pivotArea>
    </format>
    <format dxfId="133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2" count="1" defaultSubtotal="1">
            <x v="0"/>
          </reference>
        </references>
      </pivotArea>
    </format>
    <format dxfId="132">
      <pivotArea collapsedLevelsAreSubtotals="1" fieldPosition="0">
        <references count="1">
          <reference field="2" count="1">
            <x v="1"/>
          </reference>
        </references>
      </pivotArea>
    </format>
    <format dxfId="131">
      <pivotArea collapsedLevelsAreSubtotals="1" fieldPosition="0">
        <references count="2">
          <reference field="2" count="1" selected="0">
            <x v="1"/>
          </reference>
          <reference field="3" count="1">
            <x v="0"/>
          </reference>
        </references>
      </pivotArea>
    </format>
    <format dxfId="130">
      <pivotArea collapsedLevelsAreSubtotals="1" fieldPosition="0">
        <references count="3">
          <reference field="4294967294" count="3">
            <x v="0"/>
            <x v="1"/>
            <x v="2"/>
          </reference>
          <reference field="2" count="1" selected="0">
            <x v="1"/>
          </reference>
          <reference field="3" count="1" selected="0">
            <x v="0"/>
          </reference>
        </references>
      </pivotArea>
    </format>
    <format dxfId="129">
      <pivotArea collapsedLevelsAreSubtotals="1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128">
      <pivotArea collapsedLevelsAreSubtotals="1" fieldPosition="0">
        <references count="3">
          <reference field="4294967294" count="3">
            <x v="0"/>
            <x v="1"/>
            <x v="2"/>
          </reference>
          <reference field="2" count="1" selected="0">
            <x v="1"/>
          </reference>
          <reference field="3" count="1" selected="0">
            <x v="1"/>
          </reference>
        </references>
      </pivotArea>
    </format>
    <format dxfId="127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2" count="1" defaultSubtotal="1">
            <x v="1"/>
          </reference>
        </references>
      </pivotArea>
    </format>
    <format dxfId="126">
      <pivotArea collapsedLevelsAreSubtotals="1" fieldPosition="0">
        <references count="1">
          <reference field="2" count="1">
            <x v="2"/>
          </reference>
        </references>
      </pivotArea>
    </format>
    <format dxfId="125">
      <pivotArea collapsedLevelsAreSubtotals="1" fieldPosition="0">
        <references count="4">
          <reference field="4294967294" count="3">
            <x v="0"/>
            <x v="1"/>
            <x v="2"/>
          </reference>
          <reference field="2" count="1" selected="0">
            <x v="0"/>
          </reference>
          <reference field="3" count="1" selected="0">
            <x v="0"/>
          </reference>
          <reference field="13" count="1" selected="0">
            <x v="0"/>
          </reference>
        </references>
      </pivotArea>
    </format>
    <format dxfId="124">
      <pivotArea collapsedLevelsAreSubtotals="1" fieldPosition="0">
        <references count="4">
          <reference field="4294967294" count="1">
            <x v="0"/>
          </reference>
          <reference field="2" count="1" selected="0">
            <x v="0"/>
          </reference>
          <reference field="3" count="1" selected="0">
            <x v="0"/>
          </reference>
          <reference field="13" count="1" selected="0">
            <x v="2"/>
          </reference>
        </references>
      </pivotArea>
    </format>
    <format dxfId="123">
      <pivotArea collapsedLevelsAreSubtotals="1" fieldPosition="0">
        <references count="2">
          <reference field="2" count="1" selected="0">
            <x v="2"/>
          </reference>
          <reference field="3" count="1">
            <x v="0"/>
          </reference>
        </references>
      </pivotArea>
    </format>
    <format dxfId="122">
      <pivotArea collapsedLevelsAreSubtotals="1" fieldPosition="0">
        <references count="3">
          <reference field="4294967294" count="3">
            <x v="0"/>
            <x v="1"/>
            <x v="2"/>
          </reference>
          <reference field="2" count="1" selected="0">
            <x v="2"/>
          </reference>
          <reference field="3" count="1" selected="0">
            <x v="0"/>
          </reference>
        </references>
      </pivotArea>
    </format>
    <format dxfId="121">
      <pivotArea collapsedLevelsAreSubtotals="1" fieldPosition="0">
        <references count="3">
          <reference field="4294967294" count="3" selected="0">
            <x v="0"/>
            <x v="1"/>
            <x v="2"/>
          </reference>
          <reference field="2" count="1" defaultSubtotal="1">
            <x v="0"/>
          </reference>
          <reference field="13" count="1" selected="0">
            <x v="0"/>
          </reference>
        </references>
      </pivotArea>
    </format>
    <format dxfId="120">
      <pivotArea collapsedLevelsAreSubtotals="1" fieldPosition="0">
        <references count="2">
          <reference field="2" count="1">
            <x v="1"/>
          </reference>
          <reference field="13" count="1" selected="0">
            <x v="0"/>
          </reference>
        </references>
      </pivotArea>
    </format>
    <format dxfId="119">
      <pivotArea collapsedLevelsAreSubtotals="1" fieldPosition="0">
        <references count="3">
          <reference field="2" count="1" selected="0">
            <x v="1"/>
          </reference>
          <reference field="3" count="1">
            <x v="0"/>
          </reference>
          <reference field="13" count="1" selected="0">
            <x v="0"/>
          </reference>
        </references>
      </pivotArea>
    </format>
    <format dxfId="118">
      <pivotArea collapsedLevelsAreSubtotals="1" fieldPosition="0">
        <references count="4">
          <reference field="4294967294" count="3">
            <x v="0"/>
            <x v="1"/>
            <x v="2"/>
          </reference>
          <reference field="2" count="1" selected="0">
            <x v="1"/>
          </reference>
          <reference field="3" count="1" selected="0">
            <x v="0"/>
          </reference>
          <reference field="13" count="1" selected="0">
            <x v="0"/>
          </reference>
        </references>
      </pivotArea>
    </format>
    <format dxfId="117">
      <pivotArea collapsedLevelsAreSubtotals="1" fieldPosition="0">
        <references count="3">
          <reference field="2" count="1" selected="0">
            <x v="1"/>
          </reference>
          <reference field="3" count="1">
            <x v="1"/>
          </reference>
          <reference field="13" count="1" selected="0">
            <x v="0"/>
          </reference>
        </references>
      </pivotArea>
    </format>
    <format dxfId="116">
      <pivotArea collapsedLevelsAreSubtotals="1" fieldPosition="0">
        <references count="4">
          <reference field="4294967294" count="3">
            <x v="0"/>
            <x v="1"/>
            <x v="2"/>
          </reference>
          <reference field="2" count="1" selected="0">
            <x v="1"/>
          </reference>
          <reference field="3" count="1" selected="0">
            <x v="1"/>
          </reference>
          <reference field="13" count="1" selected="0">
            <x v="0"/>
          </reference>
        </references>
      </pivotArea>
    </format>
    <format dxfId="115">
      <pivotArea collapsedLevelsAreSubtotals="1" fieldPosition="0">
        <references count="3">
          <reference field="4294967294" count="3" selected="0">
            <x v="0"/>
            <x v="1"/>
            <x v="2"/>
          </reference>
          <reference field="2" count="1" defaultSubtotal="1">
            <x v="1"/>
          </reference>
          <reference field="13" count="1" selected="0">
            <x v="0"/>
          </reference>
        </references>
      </pivotArea>
    </format>
    <format dxfId="114">
      <pivotArea collapsedLevelsAreSubtotals="1" fieldPosition="0">
        <references count="2">
          <reference field="2" count="1">
            <x v="2"/>
          </reference>
          <reference field="13" count="1" selected="0">
            <x v="0"/>
          </reference>
        </references>
      </pivotArea>
    </format>
    <format dxfId="113">
      <pivotArea collapsedLevelsAreSubtotals="1" fieldPosition="0">
        <references count="3">
          <reference field="2" count="1" selected="0">
            <x v="2"/>
          </reference>
          <reference field="3" count="1">
            <x v="0"/>
          </reference>
          <reference field="13" count="1" selected="0">
            <x v="0"/>
          </reference>
        </references>
      </pivotArea>
    </format>
    <format dxfId="112">
      <pivotArea collapsedLevelsAreSubtotals="1" fieldPosition="0">
        <references count="4">
          <reference field="4294967294" count="3">
            <x v="0"/>
            <x v="1"/>
            <x v="2"/>
          </reference>
          <reference field="2" count="1" selected="0">
            <x v="2"/>
          </reference>
          <reference field="3" count="1" selected="0">
            <x v="0"/>
          </reference>
          <reference field="13" count="1" selected="0">
            <x v="0"/>
          </reference>
        </references>
      </pivotArea>
    </format>
    <format dxfId="111">
      <pivotArea collapsedLevelsAreSubtotals="1" fieldPosition="0">
        <references count="3">
          <reference field="4294967294" count="3" selected="0">
            <x v="0"/>
            <x v="1"/>
            <x v="2"/>
          </reference>
          <reference field="2" count="1" defaultSubtotal="1">
            <x v="2"/>
          </reference>
          <reference field="13" count="1" selected="0">
            <x v="0"/>
          </reference>
        </references>
      </pivotArea>
    </format>
    <format dxfId="110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2" count="1" defaultSubtotal="1">
            <x v="2"/>
          </reference>
        </references>
      </pivotArea>
    </format>
    <format dxfId="109">
      <pivotArea field="2" grandRow="1" outline="0" collapsedLevelsAreSubtotals="1" axis="axisRow" fieldPosition="0">
        <references count="1">
          <reference field="4294967294" count="3" selected="0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grandTotalCaption="Genel Toplam" updatedVersion="6" minRefreshableVersion="3" useAutoFormatting="1" itemPrintTitles="1" createdVersion="5" indent="0" outline="1" outlineData="1" multipleFieldFilters="0" rowHeaderCaption="YURT İÇİ">
  <location ref="C279:F294" firstHeaderRow="0" firstDataRow="1" firstDataCol="1"/>
  <pivotFields count="17">
    <pivotField showAll="0"/>
    <pivotField showAll="0"/>
    <pivotField axis="axisRow" showAll="0">
      <items count="5">
        <item x="2"/>
        <item x="0"/>
        <item x="3"/>
        <item x="1"/>
        <item t="default"/>
      </items>
    </pivotField>
    <pivotField axis="axisRow" showAll="0">
      <items count="7">
        <item x="0"/>
        <item x="2"/>
        <item x="1"/>
        <item x="3"/>
        <item x="4"/>
        <item x="5"/>
        <item t="default"/>
      </items>
    </pivotField>
    <pivotField numFmtId="14" showAll="0"/>
    <pivotField showAll="0"/>
    <pivotField showAll="0"/>
    <pivotField showAll="0"/>
    <pivotField dataField="1" showAll="0"/>
    <pivotField showAll="0"/>
    <pivotField dataField="1" showAll="0"/>
    <pivotField dataField="1" showAll="0"/>
    <pivotField showAll="0"/>
    <pivotField showAll="0"/>
    <pivotField showAll="0" defaultSubtotal="0"/>
    <pivotField showAll="0"/>
    <pivotField showAll="0"/>
  </pivotFields>
  <rowFields count="2">
    <field x="2"/>
    <field x="3"/>
  </rowFields>
  <rowItems count="15">
    <i>
      <x/>
    </i>
    <i r="1">
      <x/>
    </i>
    <i r="1">
      <x v="3"/>
    </i>
    <i r="1">
      <x v="4"/>
    </i>
    <i r="1">
      <x v="5"/>
    </i>
    <i>
      <x v="1"/>
    </i>
    <i r="1">
      <x/>
    </i>
    <i r="1">
      <x v="1"/>
    </i>
    <i r="1">
      <x v="5"/>
    </i>
    <i>
      <x v="2"/>
    </i>
    <i r="1">
      <x/>
    </i>
    <i r="1">
      <x v="5"/>
    </i>
    <i>
      <x v="3"/>
    </i>
    <i r="1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Toplam Yurtiçi İhraç Limiti Nominal Tutar (TL)" fld="8" baseField="2" baseItem="0"/>
    <dataField name="Toplam Yurtiçi Satışı Gerçekleşen Nominal Tutar (TL)" fld="10" baseField="2" baseItem="0"/>
    <dataField name="Toplam Yurtiçi Satışa Hazır Nominal Tutar (TL)" fld="11" baseField="2" baseItem="0"/>
  </dataFields>
  <formats count="3">
    <format dxfId="148">
      <pivotArea outline="0" collapsedLevelsAreSubtotals="1" fieldPosition="0"/>
    </format>
    <format dxfId="147">
      <pivotArea field="2" type="button" dataOnly="0" labelOnly="1" outline="0" axis="axisRow" fieldPosition="0"/>
    </format>
    <format dxfId="14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5402945" displayName="Table5402945" ref="A2:Q277" totalsRowShown="0" dataDxfId="108" tableBorderDxfId="107">
  <autoFilter ref="A2:Q277"/>
  <sortState ref="A6:Q263">
    <sortCondition ref="G2:G285"/>
  </sortState>
  <tableColumns count="17">
    <tableColumn id="1" name="Sıra" dataDxfId="106" totalsRowDxfId="105"/>
    <tableColumn id="2" name="Şirket Adı" dataDxfId="104" totalsRowDxfId="103"/>
    <tableColumn id="10" name="Grubu" dataDxfId="102" totalsRowDxfId="101"/>
    <tableColumn id="3" name="Sermaye Piyasası Aracının Türü" dataDxfId="100" totalsRowDxfId="99"/>
    <tableColumn id="5" name="İzahname/İhraç Belgesi_x000a_Başvuru Tarihi" dataDxfId="98" totalsRowDxfId="97"/>
    <tableColumn id="11" name="İşlemden Kaldırma/Olumsuz Sonuçlanma Tarihi" dataDxfId="96" totalsRowDxfId="95"/>
    <tableColumn id="6" name="İzahname/ihraç Belgesi_x000a_Kurul Kararı Tarihi" dataDxfId="94" totalsRowDxfId="93"/>
    <tableColumn id="7" name="Satış Yöntemi_x000a_" dataDxfId="92" totalsRowDxfId="91"/>
    <tableColumn id="8" name="Yurtiçi İhraç Limiti Nominal Tutar (TL)" dataDxfId="80" totalsRowDxfId="81"/>
    <tableColumn id="9" name="Yurtiçi İhraç Limiti Nominal Tutar ABD Doları Karşılığı*" dataDxfId="78" totalsRowDxfId="79"/>
    <tableColumn id="12" name="Yurtiçi Satışı Gerçekleşen Nominal Tutar (TL)" dataDxfId="76" totalsRowDxfId="77"/>
    <tableColumn id="13" name="Yurtiçi Satışa Hazır Nominal Tutar (TL)" dataDxfId="74" totalsRowDxfId="75">
      <calculatedColumnFormula>Table5402945[[#This Row],[Yurtiçi İhraç Limiti Nominal Tutar (TL)]]-Table5402945[[#This Row],[Yurtiçi Satışı Gerçekleşen Nominal Tutar (TL)]]</calculatedColumnFormula>
    </tableColumn>
    <tableColumn id="19" name="Yurtdışı İhraç Limiti Nominal Tutar" dataDxfId="90" totalsRowDxfId="89"/>
    <tableColumn id="20" name="Yurtdışı İhraç Limiti Para Birimi" dataDxfId="88" totalsRowDxfId="87"/>
    <tableColumn id="14" name="Yurtdışı Satışı Gerçekleşen Nominal Tutar" dataDxfId="86" totalsRowDxfId="85"/>
    <tableColumn id="15" name="Yurtdışı Satışa Hazır Nominal Tutar" dataDxfId="84" totalsRowDxfId="83">
      <calculatedColumnFormula>Table5402945[[#This Row],[Yurtdışı İhraç Limiti Nominal Tutar]]-Table5402945[[#This Row],[Yurtdışı Satışı Gerçekleşen Nominal Tutar]]</calculatedColumnFormula>
    </tableColumn>
    <tableColumn id="22" name="Yurtdışı Satışı Gerçekleşen Nominal Tutar (TL)**" dataDxfId="8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903"/>
  <sheetViews>
    <sheetView tabSelected="1" zoomScale="70" zoomScaleNormal="70" workbookViewId="0">
      <selection sqref="A1:K1"/>
    </sheetView>
  </sheetViews>
  <sheetFormatPr defaultColWidth="63.85546875" defaultRowHeight="15" x14ac:dyDescent="0.25"/>
  <cols>
    <col min="1" max="1" width="5.85546875" customWidth="1"/>
    <col min="2" max="2" width="83.140625" style="4" bestFit="1" customWidth="1"/>
    <col min="3" max="3" width="59.42578125" customWidth="1"/>
    <col min="4" max="4" width="41.5703125" style="3" bestFit="1" customWidth="1"/>
    <col min="5" max="5" width="48.42578125" bestFit="1" customWidth="1"/>
    <col min="6" max="6" width="41.85546875" bestFit="1" customWidth="1"/>
    <col min="7" max="7" width="27.7109375" bestFit="1" customWidth="1"/>
    <col min="8" max="8" width="33" bestFit="1" customWidth="1"/>
    <col min="9" max="9" width="28.7109375" customWidth="1"/>
    <col min="10" max="10" width="49.140625" customWidth="1"/>
    <col min="11" max="11" width="39.140625" customWidth="1"/>
    <col min="12" max="12" width="35" customWidth="1"/>
    <col min="13" max="13" width="32.140625" customWidth="1"/>
    <col min="14" max="14" width="32.28515625" customWidth="1"/>
    <col min="15" max="15" width="45.5703125" customWidth="1"/>
    <col min="16" max="16" width="33.85546875" customWidth="1"/>
    <col min="17" max="17" width="38.7109375" customWidth="1"/>
    <col min="18" max="18" width="29" style="2" customWidth="1"/>
    <col min="19" max="19" width="45" style="2" customWidth="1"/>
    <col min="20" max="20" width="59.7109375" style="2" customWidth="1"/>
    <col min="21" max="21" width="45.28515625" style="2" customWidth="1"/>
    <col min="22" max="22" width="57.7109375" style="2" customWidth="1"/>
    <col min="23" max="23" width="55.42578125" style="2" customWidth="1"/>
    <col min="24" max="24" width="41" style="2" customWidth="1"/>
    <col min="25" max="25" width="53.28515625" style="2" customWidth="1"/>
    <col min="26" max="26" width="37.5703125" style="2" customWidth="1"/>
    <col min="27" max="27" width="55.42578125" style="2" customWidth="1"/>
    <col min="28" max="28" width="41" style="2" customWidth="1"/>
    <col min="29" max="29" width="53.28515625" style="2" customWidth="1"/>
    <col min="30" max="30" width="42.7109375" style="2" customWidth="1"/>
    <col min="31" max="31" width="60.5703125" style="2" customWidth="1"/>
    <col min="32" max="32" width="46.140625" style="2" customWidth="1"/>
    <col min="33" max="33" width="58.42578125" style="2" customWidth="1"/>
    <col min="34" max="34" width="46.5703125" style="2" customWidth="1"/>
    <col min="35" max="35" width="61" style="2" customWidth="1"/>
    <col min="36" max="36" width="46.5703125" style="2" customWidth="1"/>
    <col min="37" max="37" width="58.140625" style="2" customWidth="1"/>
    <col min="38" max="38" width="44.85546875" style="2" customWidth="1"/>
    <col min="39" max="39" width="59.28515625" style="2" customWidth="1"/>
    <col min="40" max="40" width="44.85546875" style="2" customWidth="1"/>
    <col min="41" max="41" width="56.140625" style="2" customWidth="1"/>
    <col min="42" max="79" width="54.85546875" style="2" customWidth="1"/>
    <col min="80" max="80" width="54.85546875" style="2" bestFit="1" customWidth="1"/>
    <col min="81" max="96" width="54.85546875" style="2" customWidth="1"/>
    <col min="97" max="97" width="54.85546875" style="2" bestFit="1" customWidth="1"/>
    <col min="98" max="108" width="54.85546875" style="2" customWidth="1"/>
    <col min="109" max="109" width="54.85546875" style="2" bestFit="1" customWidth="1"/>
    <col min="110" max="135" width="54.85546875" style="2" customWidth="1"/>
    <col min="136" max="136" width="54.85546875" style="2" bestFit="1" customWidth="1"/>
    <col min="137" max="149" width="54.85546875" style="2" customWidth="1"/>
    <col min="150" max="150" width="54.85546875" style="2" bestFit="1" customWidth="1"/>
    <col min="151" max="167" width="54.85546875" style="2" customWidth="1"/>
    <col min="168" max="195" width="54.85546875" style="1" customWidth="1"/>
    <col min="196" max="196" width="54.85546875" style="1" bestFit="1" customWidth="1"/>
    <col min="197" max="212" width="54.85546875" style="1" customWidth="1"/>
    <col min="213" max="213" width="54.85546875" style="1" bestFit="1" customWidth="1"/>
    <col min="214" max="221" width="54.85546875" style="1" customWidth="1"/>
    <col min="222" max="223" width="54.85546875" style="1" bestFit="1" customWidth="1"/>
    <col min="224" max="226" width="54.85546875" style="1" customWidth="1"/>
    <col min="227" max="227" width="50.28515625" style="1" customWidth="1"/>
    <col min="228" max="228" width="49.42578125" style="1" customWidth="1"/>
    <col min="229" max="229" width="55" style="1" customWidth="1"/>
    <col min="230" max="230" width="45" style="1" customWidth="1"/>
    <col min="231" max="231" width="45" style="1" bestFit="1" customWidth="1"/>
    <col min="232" max="232" width="62.7109375" style="1" customWidth="1"/>
    <col min="233" max="233" width="61.7109375" style="1" customWidth="1"/>
    <col min="234" max="234" width="45" style="1" bestFit="1" customWidth="1"/>
    <col min="235" max="235" width="45" style="1" customWidth="1"/>
    <col min="236" max="236" width="63.85546875" style="1" bestFit="1" customWidth="1"/>
    <col min="237" max="237" width="63" style="1" bestFit="1" customWidth="1"/>
    <col min="238" max="238" width="45" style="1" customWidth="1"/>
    <col min="239" max="239" width="45" style="1" bestFit="1" customWidth="1"/>
    <col min="240" max="240" width="63.85546875" style="1" bestFit="1" customWidth="1"/>
    <col min="241" max="241" width="63" style="1" customWidth="1"/>
    <col min="242" max="243" width="45" style="1" customWidth="1"/>
    <col min="244" max="244" width="63.85546875" style="1" customWidth="1"/>
    <col min="245" max="245" width="63" style="1" customWidth="1"/>
    <col min="246" max="247" width="45" style="1" customWidth="1"/>
    <col min="248" max="248" width="63.85546875" style="1" bestFit="1" customWidth="1"/>
    <col min="249" max="249" width="63" style="1" bestFit="1" customWidth="1"/>
    <col min="250" max="253" width="45" style="1" bestFit="1" customWidth="1"/>
    <col min="254" max="16384" width="63.85546875" style="1"/>
  </cols>
  <sheetData>
    <row r="1" spans="1:167" ht="28.5" x14ac:dyDescent="0.45">
      <c r="A1" s="47" t="s">
        <v>195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67" s="39" customFormat="1" ht="60" customHeight="1" x14ac:dyDescent="0.25">
      <c r="A2" s="45" t="s">
        <v>194</v>
      </c>
      <c r="B2" s="45" t="s">
        <v>193</v>
      </c>
      <c r="C2" s="43" t="s">
        <v>192</v>
      </c>
      <c r="D2" s="43" t="s">
        <v>191</v>
      </c>
      <c r="E2" s="43" t="s">
        <v>190</v>
      </c>
      <c r="F2" s="44" t="s">
        <v>189</v>
      </c>
      <c r="G2" s="43" t="s">
        <v>188</v>
      </c>
      <c r="H2" s="43" t="s">
        <v>187</v>
      </c>
      <c r="I2" s="43" t="s">
        <v>186</v>
      </c>
      <c r="J2" s="43" t="s">
        <v>185</v>
      </c>
      <c r="K2" s="42" t="s">
        <v>184</v>
      </c>
      <c r="L2" s="42" t="s">
        <v>183</v>
      </c>
      <c r="M2" s="43" t="s">
        <v>182</v>
      </c>
      <c r="N2" s="43" t="s">
        <v>181</v>
      </c>
      <c r="O2" s="42" t="s">
        <v>180</v>
      </c>
      <c r="P2" s="42" t="s">
        <v>179</v>
      </c>
      <c r="Q2" s="41" t="s">
        <v>178</v>
      </c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0"/>
      <c r="FJ2" s="40"/>
      <c r="FK2" s="40"/>
    </row>
    <row r="3" spans="1:167" s="37" customFormat="1" ht="15" customHeight="1" x14ac:dyDescent="0.25">
      <c r="A3" s="24">
        <v>1</v>
      </c>
      <c r="B3" s="23" t="s">
        <v>75</v>
      </c>
      <c r="C3" s="22" t="s">
        <v>15</v>
      </c>
      <c r="D3" s="25" t="s">
        <v>9</v>
      </c>
      <c r="E3" s="20">
        <v>43066</v>
      </c>
      <c r="F3" s="20" t="s">
        <v>36</v>
      </c>
      <c r="G3" s="20">
        <v>43108</v>
      </c>
      <c r="H3" s="20" t="s">
        <v>53</v>
      </c>
      <c r="I3" s="17">
        <v>130000000</v>
      </c>
      <c r="J3" s="17">
        <f>Table5402945[[#This Row],[Yurtiçi İhraç Limiti Nominal Tutar (TL)]]/3.7521</f>
        <v>34647264.198715389</v>
      </c>
      <c r="K3" s="17">
        <v>130000000</v>
      </c>
      <c r="L3" s="15">
        <f>Table5402945[[#This Row],[Yurtiçi İhraç Limiti Nominal Tutar (TL)]]-Table5402945[[#This Row],[Yurtiçi Satışı Gerçekleşen Nominal Tutar (TL)]]</f>
        <v>0</v>
      </c>
      <c r="M3" s="38"/>
      <c r="N3" s="38"/>
      <c r="O3" s="38"/>
      <c r="P3" s="15"/>
      <c r="Q3" s="14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</row>
    <row r="4" spans="1:167" s="2" customFormat="1" ht="15" customHeight="1" x14ac:dyDescent="0.25">
      <c r="A4" s="24">
        <v>2</v>
      </c>
      <c r="B4" s="23" t="s">
        <v>98</v>
      </c>
      <c r="C4" s="22" t="s">
        <v>15</v>
      </c>
      <c r="D4" s="25" t="s">
        <v>9</v>
      </c>
      <c r="E4" s="20">
        <v>43075</v>
      </c>
      <c r="F4" s="20" t="s">
        <v>36</v>
      </c>
      <c r="G4" s="20">
        <v>43108</v>
      </c>
      <c r="H4" s="33" t="s">
        <v>44</v>
      </c>
      <c r="I4" s="17">
        <v>400000000</v>
      </c>
      <c r="J4" s="17">
        <f>Table5402945[[#This Row],[Yurtiçi İhraç Limiti Nominal Tutar (TL)]]/3.7521</f>
        <v>106606966.76527812</v>
      </c>
      <c r="K4" s="17">
        <v>400000000</v>
      </c>
      <c r="L4" s="15">
        <f>Table5402945[[#This Row],[Yurtiçi İhraç Limiti Nominal Tutar (TL)]]-Table5402945[[#This Row],[Yurtiçi Satışı Gerçekleşen Nominal Tutar (TL)]]</f>
        <v>0</v>
      </c>
      <c r="M4" s="14"/>
      <c r="N4" s="31"/>
      <c r="O4" s="14"/>
      <c r="P4" s="15"/>
      <c r="Q4" s="14"/>
    </row>
    <row r="5" spans="1:167" s="2" customFormat="1" ht="15" customHeight="1" x14ac:dyDescent="0.25">
      <c r="A5" s="24">
        <v>3</v>
      </c>
      <c r="B5" s="23" t="s">
        <v>177</v>
      </c>
      <c r="C5" s="22" t="s">
        <v>27</v>
      </c>
      <c r="D5" s="25" t="s">
        <v>26</v>
      </c>
      <c r="E5" s="20">
        <v>43082</v>
      </c>
      <c r="F5" s="20" t="s">
        <v>36</v>
      </c>
      <c r="G5" s="20">
        <v>43108</v>
      </c>
      <c r="H5" s="25" t="s">
        <v>44</v>
      </c>
      <c r="I5" s="17">
        <v>100000000</v>
      </c>
      <c r="J5" s="17">
        <f>Table5402945[[#This Row],[Yurtiçi İhraç Limiti Nominal Tutar (TL)]]/3.7521</f>
        <v>26651741.691319529</v>
      </c>
      <c r="K5" s="17">
        <v>100000000</v>
      </c>
      <c r="L5" s="15">
        <f>Table5402945[[#This Row],[Yurtiçi İhraç Limiti Nominal Tutar (TL)]]-Table5402945[[#This Row],[Yurtiçi Satışı Gerçekleşen Nominal Tutar (TL)]]</f>
        <v>0</v>
      </c>
      <c r="M5" s="14"/>
      <c r="N5" s="31"/>
      <c r="O5" s="15"/>
      <c r="P5" s="15"/>
      <c r="Q5" s="14"/>
    </row>
    <row r="6" spans="1:167" s="2" customFormat="1" ht="15" customHeight="1" x14ac:dyDescent="0.25">
      <c r="A6" s="24">
        <v>4</v>
      </c>
      <c r="B6" s="23" t="s">
        <v>46</v>
      </c>
      <c r="C6" s="22" t="s">
        <v>20</v>
      </c>
      <c r="D6" s="25" t="s">
        <v>9</v>
      </c>
      <c r="E6" s="20">
        <v>43083</v>
      </c>
      <c r="F6" s="20" t="s">
        <v>36</v>
      </c>
      <c r="G6" s="20">
        <v>43108</v>
      </c>
      <c r="H6" s="33" t="s">
        <v>50</v>
      </c>
      <c r="I6" s="17"/>
      <c r="J6" s="17"/>
      <c r="K6" s="35"/>
      <c r="L6" s="15"/>
      <c r="M6" s="14">
        <v>5000000000</v>
      </c>
      <c r="N6" s="31" t="s">
        <v>22</v>
      </c>
      <c r="O6" s="15">
        <v>688003200</v>
      </c>
      <c r="P6" s="15">
        <f>Table5402945[[#This Row],[Yurtdışı İhraç Limiti Nominal Tutar]]-Table5402945[[#This Row],[Yurtdışı Satışı Gerçekleşen Nominal Tutar]]</f>
        <v>4311996800</v>
      </c>
      <c r="Q6" s="14">
        <f>Table5402945[[#This Row],[Yurtdışı Satışı Gerçekleşen Nominal Tutar]]*5.2905</f>
        <v>3639880929.5999999</v>
      </c>
    </row>
    <row r="7" spans="1:167" s="2" customFormat="1" ht="15" customHeight="1" x14ac:dyDescent="0.25">
      <c r="A7" s="24">
        <v>5</v>
      </c>
      <c r="B7" s="23" t="s">
        <v>176</v>
      </c>
      <c r="C7" s="22" t="s">
        <v>10</v>
      </c>
      <c r="D7" s="25" t="s">
        <v>9</v>
      </c>
      <c r="E7" s="20">
        <v>43091</v>
      </c>
      <c r="F7" s="20" t="s">
        <v>36</v>
      </c>
      <c r="G7" s="20">
        <v>43108</v>
      </c>
      <c r="H7" s="33" t="s">
        <v>44</v>
      </c>
      <c r="I7" s="17">
        <v>300000000</v>
      </c>
      <c r="J7" s="17">
        <f>Table5402945[[#This Row],[Yurtiçi İhraç Limiti Nominal Tutar (TL)]]/3.7521</f>
        <v>79955225.073958591</v>
      </c>
      <c r="K7" s="17">
        <v>268380000</v>
      </c>
      <c r="L7" s="15">
        <f>Table5402945[[#This Row],[Yurtiçi İhraç Limiti Nominal Tutar (TL)]]-Table5402945[[#This Row],[Yurtiçi Satışı Gerçekleşen Nominal Tutar (TL)]]</f>
        <v>31620000</v>
      </c>
      <c r="M7" s="14"/>
      <c r="N7" s="31"/>
      <c r="O7" s="15"/>
      <c r="P7" s="15"/>
      <c r="Q7" s="14"/>
    </row>
    <row r="8" spans="1:167" s="2" customFormat="1" ht="15" customHeight="1" x14ac:dyDescent="0.25">
      <c r="A8" s="24">
        <v>6</v>
      </c>
      <c r="B8" s="23" t="s">
        <v>175</v>
      </c>
      <c r="C8" s="22" t="s">
        <v>15</v>
      </c>
      <c r="D8" s="25" t="s">
        <v>9</v>
      </c>
      <c r="E8" s="20">
        <v>43080</v>
      </c>
      <c r="F8" s="20" t="s">
        <v>36</v>
      </c>
      <c r="G8" s="20">
        <v>43118</v>
      </c>
      <c r="H8" s="25" t="s">
        <v>44</v>
      </c>
      <c r="I8" s="17">
        <v>137000000</v>
      </c>
      <c r="J8" s="17">
        <f>Table5402945[[#This Row],[Yurtiçi İhraç Limiti Nominal Tutar (TL)]]/3.8036</f>
        <v>36018508.7811547</v>
      </c>
      <c r="K8" s="17">
        <v>61000000</v>
      </c>
      <c r="L8" s="15">
        <f>Table5402945[[#This Row],[Yurtiçi İhraç Limiti Nominal Tutar (TL)]]-Table5402945[[#This Row],[Yurtiçi Satışı Gerçekleşen Nominal Tutar (TL)]]</f>
        <v>76000000</v>
      </c>
      <c r="M8" s="14"/>
      <c r="N8" s="31"/>
      <c r="O8" s="15"/>
      <c r="P8" s="15"/>
      <c r="Q8" s="14"/>
    </row>
    <row r="9" spans="1:167" s="2" customFormat="1" ht="15" customHeight="1" x14ac:dyDescent="0.25">
      <c r="A9" s="24">
        <v>7</v>
      </c>
      <c r="B9" s="23" t="s">
        <v>151</v>
      </c>
      <c r="C9" s="22" t="s">
        <v>15</v>
      </c>
      <c r="D9" s="25" t="s">
        <v>14</v>
      </c>
      <c r="E9" s="20">
        <v>43070</v>
      </c>
      <c r="F9" s="20" t="s">
        <v>36</v>
      </c>
      <c r="G9" s="20">
        <v>43125</v>
      </c>
      <c r="H9" s="33" t="s">
        <v>48</v>
      </c>
      <c r="I9" s="17">
        <v>1000000000</v>
      </c>
      <c r="J9" s="17">
        <f>Table5402945[[#This Row],[Yurtiçi İhraç Limiti Nominal Tutar (TL)]]/3.7489</f>
        <v>266744911.84080663</v>
      </c>
      <c r="K9" s="17">
        <v>436650000</v>
      </c>
      <c r="L9" s="15">
        <f>Table5402945[[#This Row],[Yurtiçi İhraç Limiti Nominal Tutar (TL)]]-Table5402945[[#This Row],[Yurtiçi Satışı Gerçekleşen Nominal Tutar (TL)]]</f>
        <v>563350000</v>
      </c>
      <c r="M9" s="14"/>
      <c r="N9" s="31"/>
      <c r="O9" s="15"/>
      <c r="P9" s="15"/>
      <c r="Q9" s="14"/>
    </row>
    <row r="10" spans="1:167" s="2" customFormat="1" ht="15" customHeight="1" x14ac:dyDescent="0.25">
      <c r="A10" s="24">
        <v>8</v>
      </c>
      <c r="B10" s="23" t="s">
        <v>174</v>
      </c>
      <c r="C10" s="22" t="s">
        <v>15</v>
      </c>
      <c r="D10" s="25" t="s">
        <v>9</v>
      </c>
      <c r="E10" s="20">
        <v>43104</v>
      </c>
      <c r="F10" s="20" t="s">
        <v>36</v>
      </c>
      <c r="G10" s="20">
        <v>43125</v>
      </c>
      <c r="H10" s="33" t="s">
        <v>48</v>
      </c>
      <c r="I10" s="17">
        <v>400000000</v>
      </c>
      <c r="J10" s="17">
        <f>Table5402945[[#This Row],[Yurtiçi İhraç Limiti Nominal Tutar (TL)]]/3.7489</f>
        <v>106697964.73632266</v>
      </c>
      <c r="K10" s="17">
        <v>400000000</v>
      </c>
      <c r="L10" s="15">
        <f>Table5402945[[#This Row],[Yurtiçi İhraç Limiti Nominal Tutar (TL)]]-Table5402945[[#This Row],[Yurtiçi Satışı Gerçekleşen Nominal Tutar (TL)]]</f>
        <v>0</v>
      </c>
      <c r="M10" s="14"/>
      <c r="N10" s="31"/>
      <c r="O10" s="15"/>
      <c r="P10" s="15"/>
      <c r="Q10" s="14"/>
    </row>
    <row r="11" spans="1:167" s="2" customFormat="1" ht="15" customHeight="1" x14ac:dyDescent="0.25">
      <c r="A11" s="24">
        <v>9</v>
      </c>
      <c r="B11" s="23" t="s">
        <v>55</v>
      </c>
      <c r="C11" s="22" t="s">
        <v>20</v>
      </c>
      <c r="D11" s="25" t="s">
        <v>9</v>
      </c>
      <c r="E11" s="20">
        <v>43104</v>
      </c>
      <c r="F11" s="20" t="s">
        <v>36</v>
      </c>
      <c r="G11" s="20">
        <v>43125</v>
      </c>
      <c r="H11" s="33" t="s">
        <v>50</v>
      </c>
      <c r="I11" s="17"/>
      <c r="J11" s="17"/>
      <c r="K11" s="35"/>
      <c r="L11" s="15"/>
      <c r="M11" s="14">
        <v>5000000000</v>
      </c>
      <c r="N11" s="31" t="s">
        <v>22</v>
      </c>
      <c r="O11" s="15">
        <v>95402500</v>
      </c>
      <c r="P11" s="15">
        <f>Table5402945[[#This Row],[Yurtdışı İhraç Limiti Nominal Tutar]]-Table5402945[[#This Row],[Yurtdışı Satışı Gerçekleşen Nominal Tutar]]</f>
        <v>4904597500</v>
      </c>
      <c r="Q11" s="14">
        <f>Table5402945[[#This Row],[Yurtdışı Satışı Gerçekleşen Nominal Tutar]]*5.2905</f>
        <v>504726926.25</v>
      </c>
    </row>
    <row r="12" spans="1:167" s="2" customFormat="1" ht="15" customHeight="1" x14ac:dyDescent="0.25">
      <c r="A12" s="24">
        <v>10</v>
      </c>
      <c r="B12" s="23" t="s">
        <v>173</v>
      </c>
      <c r="C12" s="22" t="s">
        <v>10</v>
      </c>
      <c r="D12" s="25" t="s">
        <v>9</v>
      </c>
      <c r="E12" s="20">
        <v>43115</v>
      </c>
      <c r="F12" s="20" t="s">
        <v>36</v>
      </c>
      <c r="G12" s="20">
        <v>43125</v>
      </c>
      <c r="H12" s="25" t="s">
        <v>44</v>
      </c>
      <c r="I12" s="17">
        <v>400000000</v>
      </c>
      <c r="J12" s="17">
        <f>Table5402945[[#This Row],[Yurtiçi İhraç Limiti Nominal Tutar (TL)]]/3.7489</f>
        <v>106697964.73632266</v>
      </c>
      <c r="K12" s="17">
        <v>0</v>
      </c>
      <c r="L12" s="15">
        <f>Table5402945[[#This Row],[Yurtiçi İhraç Limiti Nominal Tutar (TL)]]-Table5402945[[#This Row],[Yurtiçi Satışı Gerçekleşen Nominal Tutar (TL)]]</f>
        <v>400000000</v>
      </c>
      <c r="M12" s="14"/>
      <c r="N12" s="31"/>
      <c r="O12" s="15"/>
      <c r="P12" s="15"/>
      <c r="Q12" s="14"/>
    </row>
    <row r="13" spans="1:167" s="2" customFormat="1" ht="15" customHeight="1" x14ac:dyDescent="0.25">
      <c r="A13" s="24">
        <v>11</v>
      </c>
      <c r="B13" s="23" t="s">
        <v>172</v>
      </c>
      <c r="C13" s="22" t="s">
        <v>15</v>
      </c>
      <c r="D13" s="25" t="s">
        <v>9</v>
      </c>
      <c r="E13" s="20">
        <v>43052</v>
      </c>
      <c r="F13" s="20" t="s">
        <v>36</v>
      </c>
      <c r="G13" s="20">
        <v>43132</v>
      </c>
      <c r="H13" s="25" t="s">
        <v>44</v>
      </c>
      <c r="I13" s="17">
        <v>50000000</v>
      </c>
      <c r="J13" s="17">
        <f>Table5402945[[#This Row],[Yurtiçi İhraç Limiti Nominal Tutar (TL)]]/3.7635</f>
        <v>13285505.513484787</v>
      </c>
      <c r="K13" s="17">
        <v>23500000</v>
      </c>
      <c r="L13" s="15">
        <f>Table5402945[[#This Row],[Yurtiçi İhraç Limiti Nominal Tutar (TL)]]-Table5402945[[#This Row],[Yurtiçi Satışı Gerçekleşen Nominal Tutar (TL)]]</f>
        <v>26500000</v>
      </c>
      <c r="M13" s="14"/>
      <c r="N13" s="31"/>
      <c r="O13" s="15"/>
      <c r="P13" s="15"/>
      <c r="Q13" s="14"/>
    </row>
    <row r="14" spans="1:167" s="2" customFormat="1" ht="15" customHeight="1" x14ac:dyDescent="0.25">
      <c r="A14" s="24">
        <v>12</v>
      </c>
      <c r="B14" s="23" t="s">
        <v>171</v>
      </c>
      <c r="C14" s="22" t="s">
        <v>15</v>
      </c>
      <c r="D14" s="25" t="s">
        <v>9</v>
      </c>
      <c r="E14" s="20">
        <v>43076</v>
      </c>
      <c r="F14" s="20" t="s">
        <v>36</v>
      </c>
      <c r="G14" s="20">
        <v>43132</v>
      </c>
      <c r="H14" s="25" t="s">
        <v>53</v>
      </c>
      <c r="I14" s="17">
        <v>500000000</v>
      </c>
      <c r="J14" s="17">
        <f>Table5402945[[#This Row],[Yurtiçi İhraç Limiti Nominal Tutar (TL)]]/3.7635</f>
        <v>132855055.13484788</v>
      </c>
      <c r="K14" s="17">
        <v>120000000</v>
      </c>
      <c r="L14" s="15">
        <f>Table5402945[[#This Row],[Yurtiçi İhraç Limiti Nominal Tutar (TL)]]-Table5402945[[#This Row],[Yurtiçi Satışı Gerçekleşen Nominal Tutar (TL)]]</f>
        <v>380000000</v>
      </c>
      <c r="M14" s="14"/>
      <c r="N14" s="31"/>
      <c r="O14" s="15"/>
      <c r="P14" s="15"/>
      <c r="Q14" s="14"/>
    </row>
    <row r="15" spans="1:167" s="2" customFormat="1" ht="15" customHeight="1" x14ac:dyDescent="0.25">
      <c r="A15" s="24">
        <v>13</v>
      </c>
      <c r="B15" s="23" t="s">
        <v>94</v>
      </c>
      <c r="C15" s="22" t="s">
        <v>20</v>
      </c>
      <c r="D15" s="25" t="s">
        <v>9</v>
      </c>
      <c r="E15" s="20">
        <v>43098</v>
      </c>
      <c r="F15" s="20" t="s">
        <v>36</v>
      </c>
      <c r="G15" s="20">
        <v>43132</v>
      </c>
      <c r="H15" s="33" t="s">
        <v>48</v>
      </c>
      <c r="I15" s="17">
        <v>1680000000</v>
      </c>
      <c r="J15" s="17">
        <f>Table5402945[[#This Row],[Yurtiçi İhraç Limiti Nominal Tutar (TL)]]/3.7635</f>
        <v>446392985.25308889</v>
      </c>
      <c r="K15" s="17">
        <v>1624765000</v>
      </c>
      <c r="L15" s="15">
        <f>Table5402945[[#This Row],[Yurtiçi İhraç Limiti Nominal Tutar (TL)]]-Table5402945[[#This Row],[Yurtiçi Satışı Gerçekleşen Nominal Tutar (TL)]]</f>
        <v>55235000</v>
      </c>
      <c r="M15" s="14"/>
      <c r="N15" s="31"/>
      <c r="O15" s="15"/>
      <c r="P15" s="15"/>
      <c r="Q15" s="14"/>
    </row>
    <row r="16" spans="1:167" s="2" customFormat="1" ht="15" customHeight="1" x14ac:dyDescent="0.25">
      <c r="A16" s="24">
        <v>14</v>
      </c>
      <c r="B16" s="23" t="s">
        <v>114</v>
      </c>
      <c r="C16" s="22" t="s">
        <v>20</v>
      </c>
      <c r="D16" s="25" t="s">
        <v>9</v>
      </c>
      <c r="E16" s="20">
        <v>43111</v>
      </c>
      <c r="F16" s="20" t="s">
        <v>36</v>
      </c>
      <c r="G16" s="20">
        <v>43132</v>
      </c>
      <c r="H16" s="33" t="s">
        <v>50</v>
      </c>
      <c r="I16" s="17"/>
      <c r="J16" s="17"/>
      <c r="K16" s="35"/>
      <c r="L16" s="15"/>
      <c r="M16" s="14">
        <v>6000000000</v>
      </c>
      <c r="N16" s="31" t="s">
        <v>22</v>
      </c>
      <c r="O16" s="15">
        <v>205102353.27473775</v>
      </c>
      <c r="P16" s="15">
        <f>Table5402945[[#This Row],[Yurtdışı İhraç Limiti Nominal Tutar]]-Table5402945[[#This Row],[Yurtdışı Satışı Gerçekleşen Nominal Tutar]]</f>
        <v>5794897646.7252626</v>
      </c>
      <c r="Q16" s="14">
        <f>Table5402945[[#This Row],[Yurtdışı Satışı Gerçekleşen Nominal Tutar]]*5.2905</f>
        <v>1085094000</v>
      </c>
    </row>
    <row r="17" spans="1:17" s="2" customFormat="1" ht="15" customHeight="1" x14ac:dyDescent="0.25">
      <c r="A17" s="24">
        <v>15</v>
      </c>
      <c r="B17" s="23" t="s">
        <v>167</v>
      </c>
      <c r="C17" s="22" t="s">
        <v>20</v>
      </c>
      <c r="D17" s="25" t="s">
        <v>9</v>
      </c>
      <c r="E17" s="20">
        <v>43116</v>
      </c>
      <c r="F17" s="20" t="s">
        <v>36</v>
      </c>
      <c r="G17" s="20">
        <v>43132</v>
      </c>
      <c r="H17" s="33" t="s">
        <v>50</v>
      </c>
      <c r="I17" s="17"/>
      <c r="J17" s="17"/>
      <c r="K17" s="35"/>
      <c r="L17" s="15"/>
      <c r="M17" s="14">
        <v>4000000000</v>
      </c>
      <c r="N17" s="31" t="s">
        <v>22</v>
      </c>
      <c r="O17" s="15">
        <v>124760797.65617616</v>
      </c>
      <c r="P17" s="15">
        <f>Table5402945[[#This Row],[Yurtdışı İhraç Limiti Nominal Tutar]]-Table5402945[[#This Row],[Yurtdışı Satışı Gerçekleşen Nominal Tutar]]</f>
        <v>3875239202.3438239</v>
      </c>
      <c r="Q17" s="14">
        <f>Table5402945[[#This Row],[Yurtdışı Satışı Gerçekleşen Nominal Tutar]]*5.2905</f>
        <v>660047000</v>
      </c>
    </row>
    <row r="18" spans="1:17" s="2" customFormat="1" ht="15" customHeight="1" x14ac:dyDescent="0.25">
      <c r="A18" s="24">
        <v>16</v>
      </c>
      <c r="B18" s="23" t="s">
        <v>170</v>
      </c>
      <c r="C18" s="22" t="s">
        <v>15</v>
      </c>
      <c r="D18" s="25" t="s">
        <v>9</v>
      </c>
      <c r="E18" s="20">
        <v>43066</v>
      </c>
      <c r="F18" s="20" t="s">
        <v>36</v>
      </c>
      <c r="G18" s="20">
        <v>43139</v>
      </c>
      <c r="H18" s="33" t="s">
        <v>44</v>
      </c>
      <c r="I18" s="17">
        <v>27000000</v>
      </c>
      <c r="J18" s="17">
        <f>Table5402945[[#This Row],[Yurtiçi İhraç Limiti Nominal Tutar (TL)]]/3.8142</f>
        <v>7078810.7597923549</v>
      </c>
      <c r="K18" s="17">
        <v>0</v>
      </c>
      <c r="L18" s="15">
        <f>Table5402945[[#This Row],[Yurtiçi İhraç Limiti Nominal Tutar (TL)]]-Table5402945[[#This Row],[Yurtiçi Satışı Gerçekleşen Nominal Tutar (TL)]]</f>
        <v>27000000</v>
      </c>
      <c r="M18" s="14"/>
      <c r="N18" s="31"/>
      <c r="O18" s="15"/>
      <c r="P18" s="15"/>
      <c r="Q18" s="14"/>
    </row>
    <row r="19" spans="1:17" s="2" customFormat="1" ht="15" customHeight="1" x14ac:dyDescent="0.25">
      <c r="A19" s="24">
        <v>17</v>
      </c>
      <c r="B19" s="23" t="s">
        <v>169</v>
      </c>
      <c r="C19" s="22" t="s">
        <v>10</v>
      </c>
      <c r="D19" s="25" t="s">
        <v>9</v>
      </c>
      <c r="E19" s="20">
        <v>43123</v>
      </c>
      <c r="F19" s="20" t="s">
        <v>36</v>
      </c>
      <c r="G19" s="20">
        <v>43139</v>
      </c>
      <c r="H19" s="33" t="s">
        <v>44</v>
      </c>
      <c r="I19" s="17">
        <v>300000000</v>
      </c>
      <c r="J19" s="17">
        <f>Table5402945[[#This Row],[Yurtiçi İhraç Limiti Nominal Tutar (TL)]]/3.8142</f>
        <v>78653452.886581719</v>
      </c>
      <c r="K19" s="17">
        <v>0</v>
      </c>
      <c r="L19" s="15">
        <f>Table5402945[[#This Row],[Yurtiçi İhraç Limiti Nominal Tutar (TL)]]-Table5402945[[#This Row],[Yurtiçi Satışı Gerçekleşen Nominal Tutar (TL)]]-300000000</f>
        <v>0</v>
      </c>
      <c r="M19" s="14"/>
      <c r="N19" s="31"/>
      <c r="O19" s="15"/>
      <c r="P19" s="15"/>
      <c r="Q19" s="14"/>
    </row>
    <row r="20" spans="1:17" s="2" customFormat="1" ht="15" customHeight="1" x14ac:dyDescent="0.25">
      <c r="A20" s="24">
        <v>18</v>
      </c>
      <c r="B20" s="23" t="s">
        <v>168</v>
      </c>
      <c r="C20" s="22" t="s">
        <v>15</v>
      </c>
      <c r="D20" s="25" t="s">
        <v>9</v>
      </c>
      <c r="E20" s="20">
        <v>43123</v>
      </c>
      <c r="F20" s="20" t="s">
        <v>36</v>
      </c>
      <c r="G20" s="20">
        <v>43139</v>
      </c>
      <c r="H20" s="33" t="s">
        <v>44</v>
      </c>
      <c r="I20" s="17">
        <v>170000000</v>
      </c>
      <c r="J20" s="17">
        <f>Table5402945[[#This Row],[Yurtiçi İhraç Limiti Nominal Tutar (TL)]]/3.8142</f>
        <v>44570289.969062977</v>
      </c>
      <c r="K20" s="17">
        <v>62500000</v>
      </c>
      <c r="L20" s="15">
        <f>Table5402945[[#This Row],[Yurtiçi İhraç Limiti Nominal Tutar (TL)]]-Table5402945[[#This Row],[Yurtiçi Satışı Gerçekleşen Nominal Tutar (TL)]]</f>
        <v>107500000</v>
      </c>
      <c r="M20" s="14"/>
      <c r="N20" s="31"/>
      <c r="O20" s="15"/>
      <c r="P20" s="15"/>
      <c r="Q20" s="14"/>
    </row>
    <row r="21" spans="1:17" s="2" customFormat="1" ht="15" customHeight="1" x14ac:dyDescent="0.25">
      <c r="A21" s="24">
        <v>19</v>
      </c>
      <c r="B21" s="23" t="s">
        <v>167</v>
      </c>
      <c r="C21" s="22" t="s">
        <v>20</v>
      </c>
      <c r="D21" s="25" t="s">
        <v>9</v>
      </c>
      <c r="E21" s="20">
        <v>43123</v>
      </c>
      <c r="F21" s="20" t="s">
        <v>36</v>
      </c>
      <c r="G21" s="20">
        <v>43139</v>
      </c>
      <c r="H21" s="33" t="s">
        <v>48</v>
      </c>
      <c r="I21" s="17">
        <v>15000000000</v>
      </c>
      <c r="J21" s="17">
        <f>Table5402945[[#This Row],[Yurtiçi İhraç Limiti Nominal Tutar (TL)]]/3.8142</f>
        <v>3932672644.3290858</v>
      </c>
      <c r="K21" s="17">
        <v>8682360000</v>
      </c>
      <c r="L21" s="15">
        <f>Table5402945[[#This Row],[Yurtiçi İhraç Limiti Nominal Tutar (TL)]]-Table5402945[[#This Row],[Yurtiçi Satışı Gerçekleşen Nominal Tutar (TL)]]</f>
        <v>6317640000</v>
      </c>
      <c r="M21" s="14"/>
      <c r="N21" s="31"/>
      <c r="O21" s="15"/>
      <c r="P21" s="15"/>
      <c r="Q21" s="14"/>
    </row>
    <row r="22" spans="1:17" s="2" customFormat="1" ht="15" customHeight="1" x14ac:dyDescent="0.25">
      <c r="A22" s="24">
        <v>20</v>
      </c>
      <c r="B22" s="23" t="s">
        <v>167</v>
      </c>
      <c r="C22" s="22" t="s">
        <v>20</v>
      </c>
      <c r="D22" s="25" t="s">
        <v>9</v>
      </c>
      <c r="E22" s="20">
        <v>43123</v>
      </c>
      <c r="F22" s="20" t="s">
        <v>36</v>
      </c>
      <c r="G22" s="20">
        <v>43139</v>
      </c>
      <c r="H22" s="33" t="s">
        <v>48</v>
      </c>
      <c r="I22" s="17">
        <v>2500000000</v>
      </c>
      <c r="J22" s="17">
        <f>Table5402945[[#This Row],[Yurtiçi İhraç Limiti Nominal Tutar (TL)]]/3.8142</f>
        <v>655445440.72151434</v>
      </c>
      <c r="K22" s="17">
        <v>0</v>
      </c>
      <c r="L22" s="15">
        <f>Table5402945[[#This Row],[Yurtiçi İhraç Limiti Nominal Tutar (TL)]]-Table5402945[[#This Row],[Yurtiçi Satışı Gerçekleşen Nominal Tutar (TL)]]</f>
        <v>2500000000</v>
      </c>
      <c r="M22" s="14"/>
      <c r="N22" s="31"/>
      <c r="O22" s="15"/>
      <c r="P22" s="15"/>
      <c r="Q22" s="14"/>
    </row>
    <row r="23" spans="1:17" s="2" customFormat="1" ht="15" customHeight="1" x14ac:dyDescent="0.25">
      <c r="A23" s="24">
        <v>21</v>
      </c>
      <c r="B23" s="23" t="s">
        <v>167</v>
      </c>
      <c r="C23" s="22" t="s">
        <v>20</v>
      </c>
      <c r="D23" s="25" t="s">
        <v>9</v>
      </c>
      <c r="E23" s="20">
        <v>43123</v>
      </c>
      <c r="F23" s="20" t="s">
        <v>36</v>
      </c>
      <c r="G23" s="20">
        <v>43139</v>
      </c>
      <c r="H23" s="33" t="s">
        <v>48</v>
      </c>
      <c r="I23" s="17">
        <v>1500000000</v>
      </c>
      <c r="J23" s="17">
        <f>Table5402945[[#This Row],[Yurtiçi İhraç Limiti Nominal Tutar (TL)]]/3.8142</f>
        <v>393267264.43290859</v>
      </c>
      <c r="K23" s="17">
        <v>0</v>
      </c>
      <c r="L23" s="15">
        <f>Table5402945[[#This Row],[Yurtiçi İhraç Limiti Nominal Tutar (TL)]]-Table5402945[[#This Row],[Yurtiçi Satışı Gerçekleşen Nominal Tutar (TL)]]</f>
        <v>1500000000</v>
      </c>
      <c r="M23" s="14"/>
      <c r="N23" s="16"/>
      <c r="O23" s="15"/>
      <c r="P23" s="15"/>
      <c r="Q23" s="14"/>
    </row>
    <row r="24" spans="1:17" s="34" customFormat="1" ht="15" customHeight="1" x14ac:dyDescent="0.25">
      <c r="A24" s="24">
        <v>22</v>
      </c>
      <c r="B24" s="23" t="s">
        <v>90</v>
      </c>
      <c r="C24" s="22" t="s">
        <v>20</v>
      </c>
      <c r="D24" s="25" t="s">
        <v>9</v>
      </c>
      <c r="E24" s="20">
        <v>43126</v>
      </c>
      <c r="F24" s="20" t="s">
        <v>36</v>
      </c>
      <c r="G24" s="20">
        <v>43139</v>
      </c>
      <c r="H24" s="25" t="s">
        <v>44</v>
      </c>
      <c r="I24" s="17">
        <v>500000000</v>
      </c>
      <c r="J24" s="17">
        <f>Table5402945[[#This Row],[Yurtiçi İhraç Limiti Nominal Tutar (TL)]]/3.8142</f>
        <v>131089088.14430286</v>
      </c>
      <c r="K24" s="17">
        <v>484100000</v>
      </c>
      <c r="L24" s="15">
        <f>Table5402945[[#This Row],[Yurtiçi İhraç Limiti Nominal Tutar (TL)]]-Table5402945[[#This Row],[Yurtiçi Satışı Gerçekleşen Nominal Tutar (TL)]]</f>
        <v>15900000</v>
      </c>
      <c r="M24" s="14"/>
      <c r="N24" s="31"/>
      <c r="O24" s="15"/>
      <c r="P24" s="15"/>
      <c r="Q24" s="14"/>
    </row>
    <row r="25" spans="1:17" s="34" customFormat="1" ht="15" customHeight="1" x14ac:dyDescent="0.25">
      <c r="A25" s="24">
        <v>23</v>
      </c>
      <c r="B25" s="23" t="s">
        <v>114</v>
      </c>
      <c r="C25" s="22" t="s">
        <v>20</v>
      </c>
      <c r="D25" s="25" t="s">
        <v>9</v>
      </c>
      <c r="E25" s="20">
        <v>43089</v>
      </c>
      <c r="F25" s="20" t="s">
        <v>36</v>
      </c>
      <c r="G25" s="20">
        <v>43146</v>
      </c>
      <c r="H25" s="16" t="s">
        <v>134</v>
      </c>
      <c r="I25" s="17">
        <v>20000000000</v>
      </c>
      <c r="J25" s="17">
        <f>Table5402945[[#This Row],[Yurtiçi İhraç Limiti Nominal Tutar (TL)]]/3.7789</f>
        <v>5292545449.7340498</v>
      </c>
      <c r="K25" s="17">
        <v>12204222507</v>
      </c>
      <c r="L25" s="15">
        <f>Table5402945[[#This Row],[Yurtiçi İhraç Limiti Nominal Tutar (TL)]]-Table5402945[[#This Row],[Yurtiçi Satışı Gerçekleşen Nominal Tutar (TL)]]</f>
        <v>7795777493</v>
      </c>
      <c r="M25" s="16"/>
      <c r="N25" s="16"/>
      <c r="O25" s="15"/>
      <c r="P25" s="15"/>
      <c r="Q25" s="14"/>
    </row>
    <row r="26" spans="1:17" s="34" customFormat="1" ht="15" customHeight="1" x14ac:dyDescent="0.25">
      <c r="A26" s="24">
        <v>24</v>
      </c>
      <c r="B26" s="23" t="s">
        <v>133</v>
      </c>
      <c r="C26" s="22" t="s">
        <v>20</v>
      </c>
      <c r="D26" s="25" t="s">
        <v>9</v>
      </c>
      <c r="E26" s="20">
        <v>43112</v>
      </c>
      <c r="F26" s="20" t="s">
        <v>36</v>
      </c>
      <c r="G26" s="20">
        <v>43146</v>
      </c>
      <c r="H26" s="16" t="s">
        <v>113</v>
      </c>
      <c r="I26" s="17">
        <v>10000000000</v>
      </c>
      <c r="J26" s="17">
        <f>Table5402945[[#This Row],[Yurtiçi İhraç Limiti Nominal Tutar (TL)]]/3.7789</f>
        <v>2646272724.8670249</v>
      </c>
      <c r="K26" s="17">
        <v>0</v>
      </c>
      <c r="L26" s="15">
        <f>Table5402945[[#This Row],[Yurtiçi İhraç Limiti Nominal Tutar (TL)]]-Table5402945[[#This Row],[Yurtiçi Satışı Gerçekleşen Nominal Tutar (TL)]]</f>
        <v>10000000000</v>
      </c>
      <c r="M26" s="14"/>
      <c r="N26" s="16"/>
      <c r="O26" s="15"/>
      <c r="P26" s="15"/>
      <c r="Q26" s="14"/>
    </row>
    <row r="27" spans="1:17" s="34" customFormat="1" ht="15" customHeight="1" x14ac:dyDescent="0.25">
      <c r="A27" s="24">
        <v>25</v>
      </c>
      <c r="B27" s="23" t="s">
        <v>57</v>
      </c>
      <c r="C27" s="22" t="s">
        <v>15</v>
      </c>
      <c r="D27" s="25" t="s">
        <v>9</v>
      </c>
      <c r="E27" s="20">
        <v>43125</v>
      </c>
      <c r="F27" s="20" t="s">
        <v>36</v>
      </c>
      <c r="G27" s="20">
        <v>43146</v>
      </c>
      <c r="H27" s="16" t="s">
        <v>44</v>
      </c>
      <c r="I27" s="17">
        <v>30000000</v>
      </c>
      <c r="J27" s="17">
        <f>Table5402945[[#This Row],[Yurtiçi İhraç Limiti Nominal Tutar (TL)]]/3.7789</f>
        <v>7938818.1746010743</v>
      </c>
      <c r="K27" s="17">
        <v>30000000</v>
      </c>
      <c r="L27" s="15">
        <f>Table5402945[[#This Row],[Yurtiçi İhraç Limiti Nominal Tutar (TL)]]-Table5402945[[#This Row],[Yurtiçi Satışı Gerçekleşen Nominal Tutar (TL)]]</f>
        <v>0</v>
      </c>
      <c r="M27" s="14"/>
      <c r="N27" s="16"/>
      <c r="O27" s="15"/>
      <c r="P27" s="15"/>
      <c r="Q27" s="14"/>
    </row>
    <row r="28" spans="1:17" s="34" customFormat="1" ht="15" customHeight="1" x14ac:dyDescent="0.25">
      <c r="A28" s="24">
        <v>26</v>
      </c>
      <c r="B28" s="23" t="s">
        <v>166</v>
      </c>
      <c r="C28" s="22" t="s">
        <v>15</v>
      </c>
      <c r="D28" s="25" t="s">
        <v>9</v>
      </c>
      <c r="E28" s="20">
        <v>43125</v>
      </c>
      <c r="F28" s="20" t="s">
        <v>36</v>
      </c>
      <c r="G28" s="20">
        <v>43153</v>
      </c>
      <c r="H28" s="16" t="s">
        <v>44</v>
      </c>
      <c r="I28" s="17">
        <v>175000000</v>
      </c>
      <c r="J28" s="17">
        <f>Table5402945[[#This Row],[Yurtiçi İhraç Limiti Nominal Tutar (TL)]]/3.8062</f>
        <v>45977615.469497137</v>
      </c>
      <c r="K28" s="17">
        <v>90000000</v>
      </c>
      <c r="L28" s="15">
        <f>Table5402945[[#This Row],[Yurtiçi İhraç Limiti Nominal Tutar (TL)]]-Table5402945[[#This Row],[Yurtiçi Satışı Gerçekleşen Nominal Tutar (TL)]]</f>
        <v>85000000</v>
      </c>
      <c r="M28" s="14"/>
      <c r="N28" s="16"/>
      <c r="O28" s="15"/>
      <c r="P28" s="15"/>
      <c r="Q28" s="14"/>
    </row>
    <row r="29" spans="1:17" s="34" customFormat="1" ht="15" customHeight="1" x14ac:dyDescent="0.25">
      <c r="A29" s="24">
        <v>27</v>
      </c>
      <c r="B29" s="23" t="s">
        <v>224</v>
      </c>
      <c r="C29" s="22" t="s">
        <v>10</v>
      </c>
      <c r="D29" s="25" t="s">
        <v>9</v>
      </c>
      <c r="E29" s="20">
        <v>43126</v>
      </c>
      <c r="F29" s="20" t="s">
        <v>36</v>
      </c>
      <c r="G29" s="20">
        <v>43153</v>
      </c>
      <c r="H29" s="33" t="s">
        <v>48</v>
      </c>
      <c r="I29" s="17">
        <v>250000000</v>
      </c>
      <c r="J29" s="17">
        <f>Table5402945[[#This Row],[Yurtiçi İhraç Limiti Nominal Tutar (TL)]]/3.8062</f>
        <v>65682307.81356734</v>
      </c>
      <c r="K29" s="17">
        <v>50000000</v>
      </c>
      <c r="L29" s="15">
        <f>Table5402945[[#This Row],[Yurtiçi İhraç Limiti Nominal Tutar (TL)]]-Table5402945[[#This Row],[Yurtiçi Satışı Gerçekleşen Nominal Tutar (TL)]]-200000000</f>
        <v>0</v>
      </c>
      <c r="M29" s="14"/>
      <c r="N29" s="16"/>
      <c r="O29" s="15"/>
      <c r="P29" s="15"/>
      <c r="Q29" s="14"/>
    </row>
    <row r="30" spans="1:17" s="34" customFormat="1" ht="15" customHeight="1" x14ac:dyDescent="0.25">
      <c r="A30" s="24">
        <v>28</v>
      </c>
      <c r="B30" s="23" t="s">
        <v>165</v>
      </c>
      <c r="C30" s="22" t="s">
        <v>10</v>
      </c>
      <c r="D30" s="25" t="s">
        <v>9</v>
      </c>
      <c r="E30" s="20">
        <v>43129</v>
      </c>
      <c r="F30" s="20" t="s">
        <v>36</v>
      </c>
      <c r="G30" s="20">
        <v>43153</v>
      </c>
      <c r="H30" s="16" t="s">
        <v>44</v>
      </c>
      <c r="I30" s="17">
        <v>70000000</v>
      </c>
      <c r="J30" s="17">
        <f>Table5402945[[#This Row],[Yurtiçi İhraç Limiti Nominal Tutar (TL)]]/3.8062</f>
        <v>18391046.187798854</v>
      </c>
      <c r="K30" s="17">
        <v>70000000</v>
      </c>
      <c r="L30" s="15">
        <f>Table5402945[[#This Row],[Yurtiçi İhraç Limiti Nominal Tutar (TL)]]-Table5402945[[#This Row],[Yurtiçi Satışı Gerçekleşen Nominal Tutar (TL)]]</f>
        <v>0</v>
      </c>
      <c r="M30" s="14"/>
      <c r="N30" s="16"/>
      <c r="O30" s="15"/>
      <c r="P30" s="15"/>
      <c r="Q30" s="14"/>
    </row>
    <row r="31" spans="1:17" s="34" customFormat="1" ht="15" customHeight="1" x14ac:dyDescent="0.25">
      <c r="A31" s="24">
        <v>29</v>
      </c>
      <c r="B31" s="23" t="s">
        <v>164</v>
      </c>
      <c r="C31" s="22" t="s">
        <v>10</v>
      </c>
      <c r="D31" s="25" t="s">
        <v>9</v>
      </c>
      <c r="E31" s="20">
        <v>43132</v>
      </c>
      <c r="F31" s="20" t="s">
        <v>36</v>
      </c>
      <c r="G31" s="20">
        <v>43153</v>
      </c>
      <c r="H31" s="16" t="s">
        <v>44</v>
      </c>
      <c r="I31" s="17">
        <v>67000000</v>
      </c>
      <c r="J31" s="17">
        <f>Table5402945[[#This Row],[Yurtiçi İhraç Limiti Nominal Tutar (TL)]]/3.8062</f>
        <v>17602858.494036045</v>
      </c>
      <c r="K31" s="17">
        <v>0</v>
      </c>
      <c r="L31" s="15">
        <f>Table5402945[[#This Row],[Yurtiçi İhraç Limiti Nominal Tutar (TL)]]-Table5402945[[#This Row],[Yurtiçi Satışı Gerçekleşen Nominal Tutar (TL)]]</f>
        <v>67000000</v>
      </c>
      <c r="M31" s="14"/>
      <c r="N31" s="16"/>
      <c r="O31" s="15"/>
      <c r="P31" s="15"/>
      <c r="Q31" s="14"/>
    </row>
    <row r="32" spans="1:17" s="34" customFormat="1" ht="15" customHeight="1" x14ac:dyDescent="0.25">
      <c r="A32" s="24">
        <v>30</v>
      </c>
      <c r="B32" s="23" t="s">
        <v>76</v>
      </c>
      <c r="C32" s="22" t="s">
        <v>15</v>
      </c>
      <c r="D32" s="25" t="s">
        <v>9</v>
      </c>
      <c r="E32" s="20">
        <v>43145</v>
      </c>
      <c r="F32" s="20" t="s">
        <v>36</v>
      </c>
      <c r="G32" s="20">
        <v>43153</v>
      </c>
      <c r="H32" s="33" t="s">
        <v>48</v>
      </c>
      <c r="I32" s="17">
        <v>225000000</v>
      </c>
      <c r="J32" s="17">
        <f>Table5402945[[#This Row],[Yurtiçi İhraç Limiti Nominal Tutar (TL)]]/3.8062</f>
        <v>59114077.032210603</v>
      </c>
      <c r="K32" s="17">
        <v>210000000</v>
      </c>
      <c r="L32" s="15">
        <f>Table5402945[[#This Row],[Yurtiçi İhraç Limiti Nominal Tutar (TL)]]-Table5402945[[#This Row],[Yurtiçi Satışı Gerçekleşen Nominal Tutar (TL)]]</f>
        <v>15000000</v>
      </c>
      <c r="M32" s="14"/>
      <c r="N32" s="16"/>
      <c r="O32" s="15"/>
      <c r="P32" s="15"/>
      <c r="Q32" s="14"/>
    </row>
    <row r="33" spans="1:17" s="34" customFormat="1" ht="15" customHeight="1" x14ac:dyDescent="0.25">
      <c r="A33" s="24">
        <v>31</v>
      </c>
      <c r="B33" s="23" t="s">
        <v>163</v>
      </c>
      <c r="C33" s="22" t="s">
        <v>15</v>
      </c>
      <c r="D33" s="25" t="s">
        <v>14</v>
      </c>
      <c r="E33" s="20">
        <v>43119</v>
      </c>
      <c r="F33" s="20" t="s">
        <v>36</v>
      </c>
      <c r="G33" s="20">
        <v>43160</v>
      </c>
      <c r="H33" s="33" t="s">
        <v>48</v>
      </c>
      <c r="I33" s="17">
        <v>300000000</v>
      </c>
      <c r="J33" s="17">
        <f>Table5402945[[#This Row],[Yurtiçi İhraç Limiti Nominal Tutar (TL)]]/3.815</f>
        <v>78636959.370904326</v>
      </c>
      <c r="K33" s="17">
        <v>200000000</v>
      </c>
      <c r="L33" s="15">
        <f>Table5402945[[#This Row],[Yurtiçi İhraç Limiti Nominal Tutar (TL)]]-Table5402945[[#This Row],[Yurtiçi Satışı Gerçekleşen Nominal Tutar (TL)]]</f>
        <v>100000000</v>
      </c>
      <c r="M33" s="14"/>
      <c r="N33" s="16"/>
      <c r="O33" s="15"/>
      <c r="P33" s="15"/>
      <c r="Q33" s="14"/>
    </row>
    <row r="34" spans="1:17" s="34" customFormat="1" ht="15" customHeight="1" x14ac:dyDescent="0.25">
      <c r="A34" s="24">
        <v>32</v>
      </c>
      <c r="B34" s="23" t="s">
        <v>162</v>
      </c>
      <c r="C34" s="22" t="s">
        <v>15</v>
      </c>
      <c r="D34" s="25" t="s">
        <v>9</v>
      </c>
      <c r="E34" s="20">
        <v>43129</v>
      </c>
      <c r="F34" s="20" t="s">
        <v>36</v>
      </c>
      <c r="G34" s="20">
        <v>43160</v>
      </c>
      <c r="H34" s="16" t="s">
        <v>44</v>
      </c>
      <c r="I34" s="17">
        <v>500000000</v>
      </c>
      <c r="J34" s="17">
        <f>Table5402945[[#This Row],[Yurtiçi İhraç Limiti Nominal Tutar (TL)]]/3.815</f>
        <v>131061598.95150721</v>
      </c>
      <c r="K34" s="17">
        <v>247230000</v>
      </c>
      <c r="L34" s="15">
        <f>Table5402945[[#This Row],[Yurtiçi İhraç Limiti Nominal Tutar (TL)]]-Table5402945[[#This Row],[Yurtiçi Satışı Gerçekleşen Nominal Tutar (TL)]]</f>
        <v>252770000</v>
      </c>
      <c r="M34" s="14"/>
      <c r="N34" s="16"/>
      <c r="O34" s="15"/>
      <c r="P34" s="15"/>
      <c r="Q34" s="14"/>
    </row>
    <row r="35" spans="1:17" s="34" customFormat="1" ht="15" customHeight="1" x14ac:dyDescent="0.25">
      <c r="A35" s="24">
        <v>33</v>
      </c>
      <c r="B35" s="23" t="s">
        <v>161</v>
      </c>
      <c r="C35" s="22" t="s">
        <v>10</v>
      </c>
      <c r="D35" s="25" t="s">
        <v>9</v>
      </c>
      <c r="E35" s="20">
        <v>43133</v>
      </c>
      <c r="F35" s="20" t="s">
        <v>36</v>
      </c>
      <c r="G35" s="20">
        <v>43160</v>
      </c>
      <c r="H35" s="16" t="s">
        <v>44</v>
      </c>
      <c r="I35" s="17">
        <v>300000000</v>
      </c>
      <c r="J35" s="17">
        <f>Table5402945[[#This Row],[Yurtiçi İhraç Limiti Nominal Tutar (TL)]]/3.815</f>
        <v>78636959.370904326</v>
      </c>
      <c r="K35" s="17">
        <v>205600000</v>
      </c>
      <c r="L35" s="15">
        <f>Table5402945[[#This Row],[Yurtiçi İhraç Limiti Nominal Tutar (TL)]]-Table5402945[[#This Row],[Yurtiçi Satışı Gerçekleşen Nominal Tutar (TL)]]</f>
        <v>94400000</v>
      </c>
      <c r="M35" s="14"/>
      <c r="N35" s="16"/>
      <c r="O35" s="15"/>
      <c r="P35" s="15"/>
      <c r="Q35" s="14"/>
    </row>
    <row r="36" spans="1:17" s="34" customFormat="1" ht="15" customHeight="1" x14ac:dyDescent="0.25">
      <c r="A36" s="24">
        <v>34</v>
      </c>
      <c r="B36" s="23" t="s">
        <v>160</v>
      </c>
      <c r="C36" s="22" t="s">
        <v>15</v>
      </c>
      <c r="D36" s="25" t="s">
        <v>14</v>
      </c>
      <c r="E36" s="20">
        <v>43140</v>
      </c>
      <c r="F36" s="20" t="s">
        <v>36</v>
      </c>
      <c r="G36" s="20">
        <v>43160</v>
      </c>
      <c r="H36" s="33" t="s">
        <v>48</v>
      </c>
      <c r="I36" s="17">
        <v>5000000000</v>
      </c>
      <c r="J36" s="17">
        <f>Table5402945[[#This Row],[Yurtiçi İhraç Limiti Nominal Tutar (TL)]]/3.815</f>
        <v>1310615989.5150721</v>
      </c>
      <c r="K36" s="17">
        <v>3987304047</v>
      </c>
      <c r="L36" s="15">
        <f>Table5402945[[#This Row],[Yurtiçi İhraç Limiti Nominal Tutar (TL)]]-Table5402945[[#This Row],[Yurtiçi Satışı Gerçekleşen Nominal Tutar (TL)]]</f>
        <v>1012695953</v>
      </c>
      <c r="M36" s="14"/>
      <c r="N36" s="16"/>
      <c r="O36" s="15"/>
      <c r="P36" s="15"/>
      <c r="Q36" s="14"/>
    </row>
    <row r="37" spans="1:17" s="34" customFormat="1" ht="15" customHeight="1" x14ac:dyDescent="0.25">
      <c r="A37" s="24">
        <v>35</v>
      </c>
      <c r="B37" s="23" t="s">
        <v>99</v>
      </c>
      <c r="C37" s="22" t="s">
        <v>15</v>
      </c>
      <c r="D37" s="25" t="s">
        <v>9</v>
      </c>
      <c r="E37" s="20">
        <v>43131</v>
      </c>
      <c r="F37" s="20" t="s">
        <v>36</v>
      </c>
      <c r="G37" s="20">
        <v>43167</v>
      </c>
      <c r="H37" s="16" t="s">
        <v>44</v>
      </c>
      <c r="I37" s="17">
        <v>100000000</v>
      </c>
      <c r="J37" s="17">
        <f>Table5402945[[#This Row],[Yurtiçi İhraç Limiti Nominal Tutar (TL)]]/3.8157</f>
        <v>26207511.072673429</v>
      </c>
      <c r="K37" s="17">
        <v>91500000</v>
      </c>
      <c r="L37" s="15">
        <f>Table5402945[[#This Row],[Yurtiçi İhraç Limiti Nominal Tutar (TL)]]-Table5402945[[#This Row],[Yurtiçi Satışı Gerçekleşen Nominal Tutar (TL)]]</f>
        <v>8500000</v>
      </c>
      <c r="M37" s="14"/>
      <c r="N37" s="16"/>
      <c r="O37" s="15"/>
      <c r="P37" s="15"/>
      <c r="Q37" s="14"/>
    </row>
    <row r="38" spans="1:17" s="34" customFormat="1" ht="15" customHeight="1" x14ac:dyDescent="0.25">
      <c r="A38" s="24">
        <v>36</v>
      </c>
      <c r="B38" s="23" t="s">
        <v>150</v>
      </c>
      <c r="C38" s="22" t="s">
        <v>15</v>
      </c>
      <c r="D38" s="25" t="s">
        <v>14</v>
      </c>
      <c r="E38" s="20">
        <v>43150</v>
      </c>
      <c r="F38" s="20" t="s">
        <v>36</v>
      </c>
      <c r="G38" s="20">
        <v>43167</v>
      </c>
      <c r="H38" s="33" t="s">
        <v>48</v>
      </c>
      <c r="I38" s="17">
        <v>2000000000</v>
      </c>
      <c r="J38" s="17">
        <f>Table5402945[[#This Row],[Yurtiçi İhraç Limiti Nominal Tutar (TL)]]/3.8157</f>
        <v>524150221.45346856</v>
      </c>
      <c r="K38" s="17">
        <v>2000000000</v>
      </c>
      <c r="L38" s="15">
        <f>Table5402945[[#This Row],[Yurtiçi İhraç Limiti Nominal Tutar (TL)]]-Table5402945[[#This Row],[Yurtiçi Satışı Gerçekleşen Nominal Tutar (TL)]]</f>
        <v>0</v>
      </c>
      <c r="M38" s="14"/>
      <c r="N38" s="16"/>
      <c r="O38" s="15"/>
      <c r="P38" s="15"/>
      <c r="Q38" s="14"/>
    </row>
    <row r="39" spans="1:17" s="34" customFormat="1" ht="15" customHeight="1" x14ac:dyDescent="0.25">
      <c r="A39" s="24">
        <v>37</v>
      </c>
      <c r="B39" s="23" t="s">
        <v>159</v>
      </c>
      <c r="C39" s="22" t="s">
        <v>15</v>
      </c>
      <c r="D39" s="25" t="s">
        <v>9</v>
      </c>
      <c r="E39" s="20">
        <v>43154</v>
      </c>
      <c r="F39" s="20" t="s">
        <v>36</v>
      </c>
      <c r="G39" s="20">
        <v>43167</v>
      </c>
      <c r="H39" s="16" t="s">
        <v>44</v>
      </c>
      <c r="I39" s="17">
        <v>60000000</v>
      </c>
      <c r="J39" s="17">
        <f>Table5402945[[#This Row],[Yurtiçi İhraç Limiti Nominal Tutar (TL)]]/3.8157</f>
        <v>15724506.643604057</v>
      </c>
      <c r="K39" s="17">
        <v>40500000</v>
      </c>
      <c r="L39" s="15">
        <f>Table5402945[[#This Row],[Yurtiçi İhraç Limiti Nominal Tutar (TL)]]-Table5402945[[#This Row],[Yurtiçi Satışı Gerçekleşen Nominal Tutar (TL)]]</f>
        <v>19500000</v>
      </c>
      <c r="M39" s="14"/>
      <c r="N39" s="16"/>
      <c r="O39" s="15"/>
      <c r="P39" s="15"/>
      <c r="Q39" s="14"/>
    </row>
    <row r="40" spans="1:17" s="34" customFormat="1" ht="15" customHeight="1" x14ac:dyDescent="0.25">
      <c r="A40" s="24">
        <v>38</v>
      </c>
      <c r="B40" s="23" t="s">
        <v>94</v>
      </c>
      <c r="C40" s="22" t="s">
        <v>20</v>
      </c>
      <c r="D40" s="25" t="s">
        <v>29</v>
      </c>
      <c r="E40" s="20">
        <v>43074</v>
      </c>
      <c r="F40" s="20" t="s">
        <v>36</v>
      </c>
      <c r="G40" s="20">
        <v>43174</v>
      </c>
      <c r="H40" s="16" t="s">
        <v>53</v>
      </c>
      <c r="I40" s="17">
        <v>500000000</v>
      </c>
      <c r="J40" s="17">
        <f>Table5402945[[#This Row],[Yurtiçi İhraç Limiti Nominal Tutar (TL)]]/3.8945</f>
        <v>128386185.64642444</v>
      </c>
      <c r="K40" s="17">
        <v>24088000</v>
      </c>
      <c r="L40" s="15">
        <f>Table5402945[[#This Row],[Yurtiçi İhraç Limiti Nominal Tutar (TL)]]-Table5402945[[#This Row],[Yurtiçi Satışı Gerçekleşen Nominal Tutar (TL)]]</f>
        <v>475912000</v>
      </c>
      <c r="M40" s="14"/>
      <c r="N40" s="16"/>
      <c r="O40" s="16"/>
      <c r="P40" s="15"/>
      <c r="Q40" s="14"/>
    </row>
    <row r="41" spans="1:17" s="34" customFormat="1" ht="15" customHeight="1" x14ac:dyDescent="0.25">
      <c r="A41" s="24">
        <v>39</v>
      </c>
      <c r="B41" s="23" t="s">
        <v>45</v>
      </c>
      <c r="C41" s="22" t="s">
        <v>20</v>
      </c>
      <c r="D41" s="25" t="s">
        <v>9</v>
      </c>
      <c r="E41" s="20">
        <v>43138</v>
      </c>
      <c r="F41" s="20" t="s">
        <v>36</v>
      </c>
      <c r="G41" s="20">
        <v>43174</v>
      </c>
      <c r="H41" s="33" t="s">
        <v>50</v>
      </c>
      <c r="I41" s="17"/>
      <c r="J41" s="17"/>
      <c r="K41" s="35"/>
      <c r="L41" s="15"/>
      <c r="M41" s="14">
        <v>1000000000</v>
      </c>
      <c r="N41" s="31" t="s">
        <v>22</v>
      </c>
      <c r="O41" s="15">
        <v>500000000</v>
      </c>
      <c r="P41" s="15">
        <f>Table5402945[[#This Row],[Yurtdışı İhraç Limiti Nominal Tutar]]-Table5402945[[#This Row],[Yurtdışı Satışı Gerçekleşen Nominal Tutar]]</f>
        <v>500000000</v>
      </c>
      <c r="Q41" s="14">
        <f>Table5402945[[#This Row],[Yurtdışı Satışı Gerçekleşen Nominal Tutar]]*5.2905</f>
        <v>2645250000</v>
      </c>
    </row>
    <row r="42" spans="1:17" s="34" customFormat="1" ht="15" customHeight="1" x14ac:dyDescent="0.25">
      <c r="A42" s="24">
        <v>40</v>
      </c>
      <c r="B42" s="23" t="s">
        <v>151</v>
      </c>
      <c r="C42" s="22" t="s">
        <v>15</v>
      </c>
      <c r="D42" s="25" t="s">
        <v>14</v>
      </c>
      <c r="E42" s="20">
        <v>43147</v>
      </c>
      <c r="F42" s="20" t="s">
        <v>36</v>
      </c>
      <c r="G42" s="20">
        <v>43174</v>
      </c>
      <c r="H42" s="33" t="s">
        <v>48</v>
      </c>
      <c r="I42" s="17">
        <v>500000000</v>
      </c>
      <c r="J42" s="17">
        <f>Table5402945[[#This Row],[Yurtiçi İhraç Limiti Nominal Tutar (TL)]]/3.8945</f>
        <v>128386185.64642444</v>
      </c>
      <c r="K42" s="17">
        <v>66060000</v>
      </c>
      <c r="L42" s="15">
        <f>Table5402945[[#This Row],[Yurtiçi İhraç Limiti Nominal Tutar (TL)]]-Table5402945[[#This Row],[Yurtiçi Satışı Gerçekleşen Nominal Tutar (TL)]]</f>
        <v>433940000</v>
      </c>
      <c r="M42" s="14"/>
      <c r="N42" s="16"/>
      <c r="O42" s="16"/>
      <c r="P42" s="15"/>
      <c r="Q42" s="14"/>
    </row>
    <row r="43" spans="1:17" s="34" customFormat="1" ht="15" customHeight="1" x14ac:dyDescent="0.25">
      <c r="A43" s="24">
        <v>41</v>
      </c>
      <c r="B43" s="23" t="s">
        <v>96</v>
      </c>
      <c r="C43" s="22" t="s">
        <v>15</v>
      </c>
      <c r="D43" s="25" t="s">
        <v>9</v>
      </c>
      <c r="E43" s="20">
        <v>43154</v>
      </c>
      <c r="F43" s="20" t="s">
        <v>36</v>
      </c>
      <c r="G43" s="20">
        <v>43174</v>
      </c>
      <c r="H43" s="16" t="s">
        <v>44</v>
      </c>
      <c r="I43" s="17">
        <v>330000000</v>
      </c>
      <c r="J43" s="17">
        <f>Table5402945[[#This Row],[Yurtiçi İhraç Limiti Nominal Tutar (TL)]]/3.8945</f>
        <v>84734882.526640132</v>
      </c>
      <c r="K43" s="17">
        <v>330000000</v>
      </c>
      <c r="L43" s="15">
        <f>Table5402945[[#This Row],[Yurtiçi İhraç Limiti Nominal Tutar (TL)]]-Table5402945[[#This Row],[Yurtiçi Satışı Gerçekleşen Nominal Tutar (TL)]]</f>
        <v>0</v>
      </c>
      <c r="M43" s="14"/>
      <c r="N43" s="16"/>
      <c r="O43" s="15"/>
      <c r="P43" s="15"/>
      <c r="Q43" s="14"/>
    </row>
    <row r="44" spans="1:17" s="34" customFormat="1" ht="15" customHeight="1" x14ac:dyDescent="0.25">
      <c r="A44" s="24">
        <v>42</v>
      </c>
      <c r="B44" s="23" t="s">
        <v>96</v>
      </c>
      <c r="C44" s="22" t="s">
        <v>15</v>
      </c>
      <c r="D44" s="25" t="s">
        <v>9</v>
      </c>
      <c r="E44" s="20">
        <v>43154</v>
      </c>
      <c r="F44" s="20" t="s">
        <v>36</v>
      </c>
      <c r="G44" s="20">
        <v>43174</v>
      </c>
      <c r="H44" s="16" t="s">
        <v>44</v>
      </c>
      <c r="I44" s="17">
        <v>30000000</v>
      </c>
      <c r="J44" s="17">
        <f>Table5402945[[#This Row],[Yurtiçi İhraç Limiti Nominal Tutar (TL)]]/3.8945</f>
        <v>7703171.1387854666</v>
      </c>
      <c r="K44" s="17">
        <v>0</v>
      </c>
      <c r="L44" s="15">
        <f>Table5402945[[#This Row],[Yurtiçi İhraç Limiti Nominal Tutar (TL)]]-Table5402945[[#This Row],[Yurtiçi Satışı Gerçekleşen Nominal Tutar (TL)]]</f>
        <v>30000000</v>
      </c>
      <c r="M44" s="14"/>
      <c r="N44" s="16"/>
      <c r="O44" s="15"/>
      <c r="P44" s="15"/>
      <c r="Q44" s="14"/>
    </row>
    <row r="45" spans="1:17" s="34" customFormat="1" ht="15" customHeight="1" x14ac:dyDescent="0.25">
      <c r="A45" s="24">
        <v>43</v>
      </c>
      <c r="B45" s="23" t="s">
        <v>91</v>
      </c>
      <c r="C45" s="22" t="s">
        <v>15</v>
      </c>
      <c r="D45" s="25" t="s">
        <v>9</v>
      </c>
      <c r="E45" s="20">
        <v>43159</v>
      </c>
      <c r="F45" s="20" t="s">
        <v>36</v>
      </c>
      <c r="G45" s="20">
        <v>43174</v>
      </c>
      <c r="H45" s="16" t="s">
        <v>44</v>
      </c>
      <c r="I45" s="17">
        <v>350000000</v>
      </c>
      <c r="J45" s="17">
        <f>Table5402945[[#This Row],[Yurtiçi İhraç Limiti Nominal Tutar (TL)]]/3.8945</f>
        <v>89870329.95249711</v>
      </c>
      <c r="K45" s="17">
        <v>346769000</v>
      </c>
      <c r="L45" s="15">
        <f>Table5402945[[#This Row],[Yurtiçi İhraç Limiti Nominal Tutar (TL)]]-Table5402945[[#This Row],[Yurtiçi Satışı Gerçekleşen Nominal Tutar (TL)]]</f>
        <v>3231000</v>
      </c>
      <c r="M45" s="14"/>
      <c r="N45" s="16"/>
      <c r="O45" s="15"/>
      <c r="P45" s="15"/>
      <c r="Q45" s="14"/>
    </row>
    <row r="46" spans="1:17" s="34" customFormat="1" ht="15" customHeight="1" x14ac:dyDescent="0.25">
      <c r="A46" s="24">
        <v>44</v>
      </c>
      <c r="B46" s="23" t="s">
        <v>105</v>
      </c>
      <c r="C46" s="22" t="s">
        <v>15</v>
      </c>
      <c r="D46" s="25" t="s">
        <v>9</v>
      </c>
      <c r="E46" s="20">
        <v>43160</v>
      </c>
      <c r="F46" s="20" t="s">
        <v>36</v>
      </c>
      <c r="G46" s="20">
        <v>43174</v>
      </c>
      <c r="H46" s="16" t="s">
        <v>44</v>
      </c>
      <c r="I46" s="17">
        <v>180000000</v>
      </c>
      <c r="J46" s="17">
        <f>Table5402945[[#This Row],[Yurtiçi İhraç Limiti Nominal Tutar (TL)]]/3.8945</f>
        <v>46219026.832712799</v>
      </c>
      <c r="K46" s="17">
        <v>177720000</v>
      </c>
      <c r="L46" s="15">
        <f>Table5402945[[#This Row],[Yurtiçi İhraç Limiti Nominal Tutar (TL)]]-Table5402945[[#This Row],[Yurtiçi Satışı Gerçekleşen Nominal Tutar (TL)]]</f>
        <v>2280000</v>
      </c>
      <c r="M46" s="14"/>
      <c r="N46" s="16"/>
      <c r="O46" s="15"/>
      <c r="P46" s="15"/>
      <c r="Q46" s="14"/>
    </row>
    <row r="47" spans="1:17" s="34" customFormat="1" ht="15" customHeight="1" x14ac:dyDescent="0.25">
      <c r="A47" s="24">
        <v>45</v>
      </c>
      <c r="B47" s="23" t="s">
        <v>129</v>
      </c>
      <c r="C47" s="22" t="s">
        <v>15</v>
      </c>
      <c r="D47" s="25" t="s">
        <v>9</v>
      </c>
      <c r="E47" s="20">
        <v>43160</v>
      </c>
      <c r="F47" s="20" t="s">
        <v>36</v>
      </c>
      <c r="G47" s="20">
        <v>43174</v>
      </c>
      <c r="H47" s="16" t="s">
        <v>44</v>
      </c>
      <c r="I47" s="17">
        <v>75000000</v>
      </c>
      <c r="J47" s="17">
        <f>Table5402945[[#This Row],[Yurtiçi İhraç Limiti Nominal Tutar (TL)]]/3.8945</f>
        <v>19257927.846963666</v>
      </c>
      <c r="K47" s="17">
        <v>74931120</v>
      </c>
      <c r="L47" s="15">
        <f>Table5402945[[#This Row],[Yurtiçi İhraç Limiti Nominal Tutar (TL)]]-Table5402945[[#This Row],[Yurtiçi Satışı Gerçekleşen Nominal Tutar (TL)]]</f>
        <v>68880</v>
      </c>
      <c r="M47" s="14"/>
      <c r="N47" s="16"/>
      <c r="O47" s="15"/>
      <c r="P47" s="15"/>
      <c r="Q47" s="14"/>
    </row>
    <row r="48" spans="1:17" s="34" customFormat="1" ht="15" customHeight="1" x14ac:dyDescent="0.25">
      <c r="A48" s="24">
        <v>46</v>
      </c>
      <c r="B48" s="23" t="s">
        <v>88</v>
      </c>
      <c r="C48" s="22" t="s">
        <v>15</v>
      </c>
      <c r="D48" s="25" t="s">
        <v>14</v>
      </c>
      <c r="E48" s="20">
        <v>43160</v>
      </c>
      <c r="F48" s="20" t="s">
        <v>36</v>
      </c>
      <c r="G48" s="20">
        <v>43174</v>
      </c>
      <c r="H48" s="16" t="s">
        <v>44</v>
      </c>
      <c r="I48" s="17">
        <v>400000000</v>
      </c>
      <c r="J48" s="17">
        <f>Table5402945[[#This Row],[Yurtiçi İhraç Limiti Nominal Tutar (TL)]]/3.8945</f>
        <v>102708948.51713955</v>
      </c>
      <c r="K48" s="17">
        <v>400000000</v>
      </c>
      <c r="L48" s="15">
        <f>Table5402945[[#This Row],[Yurtiçi İhraç Limiti Nominal Tutar (TL)]]-Table5402945[[#This Row],[Yurtiçi Satışı Gerçekleşen Nominal Tutar (TL)]]</f>
        <v>0</v>
      </c>
      <c r="M48" s="14"/>
      <c r="N48" s="16"/>
      <c r="O48" s="16"/>
      <c r="P48" s="15"/>
      <c r="Q48" s="14"/>
    </row>
    <row r="49" spans="1:17" s="34" customFormat="1" ht="15" customHeight="1" x14ac:dyDescent="0.25">
      <c r="A49" s="24">
        <v>47</v>
      </c>
      <c r="B49" s="23" t="s">
        <v>121</v>
      </c>
      <c r="C49" s="22" t="s">
        <v>20</v>
      </c>
      <c r="D49" s="25" t="s">
        <v>9</v>
      </c>
      <c r="E49" s="20">
        <v>43164</v>
      </c>
      <c r="F49" s="20" t="s">
        <v>36</v>
      </c>
      <c r="G49" s="20">
        <v>43174</v>
      </c>
      <c r="H49" s="16" t="s">
        <v>44</v>
      </c>
      <c r="I49" s="17">
        <v>400000000</v>
      </c>
      <c r="J49" s="17">
        <f>Table5402945[[#This Row],[Yurtiçi İhraç Limiti Nominal Tutar (TL)]]/3.8945</f>
        <v>102708948.51713955</v>
      </c>
      <c r="K49" s="17">
        <v>240000000</v>
      </c>
      <c r="L49" s="15">
        <f>Table5402945[[#This Row],[Yurtiçi İhraç Limiti Nominal Tutar (TL)]]-Table5402945[[#This Row],[Yurtiçi Satışı Gerçekleşen Nominal Tutar (TL)]]</f>
        <v>160000000</v>
      </c>
      <c r="M49" s="14"/>
      <c r="N49" s="16"/>
      <c r="O49" s="15"/>
      <c r="P49" s="15"/>
      <c r="Q49" s="14"/>
    </row>
    <row r="50" spans="1:17" s="34" customFormat="1" ht="15" customHeight="1" x14ac:dyDescent="0.25">
      <c r="A50" s="24">
        <v>48</v>
      </c>
      <c r="B50" s="23" t="s">
        <v>158</v>
      </c>
      <c r="C50" s="22" t="s">
        <v>10</v>
      </c>
      <c r="D50" s="25" t="s">
        <v>9</v>
      </c>
      <c r="E50" s="20">
        <v>43165</v>
      </c>
      <c r="F50" s="20" t="s">
        <v>36</v>
      </c>
      <c r="G50" s="20">
        <v>43174</v>
      </c>
      <c r="H50" s="33" t="s">
        <v>50</v>
      </c>
      <c r="I50" s="17"/>
      <c r="J50" s="17"/>
      <c r="K50" s="35"/>
      <c r="L50" s="15"/>
      <c r="M50" s="14">
        <v>750000000</v>
      </c>
      <c r="N50" s="31" t="s">
        <v>22</v>
      </c>
      <c r="O50" s="15">
        <v>300000000</v>
      </c>
      <c r="P50" s="15">
        <f>Table5402945[[#This Row],[Yurtdışı İhraç Limiti Nominal Tutar]]-Table5402945[[#This Row],[Yurtdışı Satışı Gerçekleşen Nominal Tutar]]</f>
        <v>450000000</v>
      </c>
      <c r="Q50" s="14">
        <f>Table5402945[[#This Row],[Yurtdışı Satışı Gerçekleşen Nominal Tutar]]*5.2905</f>
        <v>1587150000</v>
      </c>
    </row>
    <row r="51" spans="1:17" s="34" customFormat="1" ht="15" customHeight="1" x14ac:dyDescent="0.25">
      <c r="A51" s="24">
        <v>49</v>
      </c>
      <c r="B51" s="23" t="s">
        <v>227</v>
      </c>
      <c r="C51" s="22" t="s">
        <v>15</v>
      </c>
      <c r="D51" s="25" t="s">
        <v>9</v>
      </c>
      <c r="E51" s="20">
        <v>43129</v>
      </c>
      <c r="F51" s="20" t="s">
        <v>36</v>
      </c>
      <c r="G51" s="20">
        <v>43181</v>
      </c>
      <c r="H51" s="16" t="s">
        <v>44</v>
      </c>
      <c r="I51" s="17">
        <v>100000000</v>
      </c>
      <c r="J51" s="17">
        <f>Table5402945[[#This Row],[Yurtiçi İhraç Limiti Nominal Tutar (TL)]]/3.9157</f>
        <v>25538217.943151925</v>
      </c>
      <c r="K51" s="17">
        <v>95436400</v>
      </c>
      <c r="L51" s="15">
        <f>Table5402945[[#This Row],[Yurtiçi İhraç Limiti Nominal Tutar (TL)]]-Table5402945[[#This Row],[Yurtiçi Satışı Gerçekleşen Nominal Tutar (TL)]]-4563600</f>
        <v>0</v>
      </c>
      <c r="M51" s="14"/>
      <c r="N51" s="16"/>
      <c r="O51" s="16"/>
      <c r="P51" s="15"/>
      <c r="Q51" s="14"/>
    </row>
    <row r="52" spans="1:17" s="34" customFormat="1" ht="15" customHeight="1" x14ac:dyDescent="0.25">
      <c r="A52" s="24">
        <v>50</v>
      </c>
      <c r="B52" s="23" t="s">
        <v>62</v>
      </c>
      <c r="C52" s="22" t="s">
        <v>15</v>
      </c>
      <c r="D52" s="25" t="s">
        <v>14</v>
      </c>
      <c r="E52" s="20">
        <v>43151</v>
      </c>
      <c r="F52" s="20" t="s">
        <v>36</v>
      </c>
      <c r="G52" s="20">
        <v>43181</v>
      </c>
      <c r="H52" s="33" t="s">
        <v>50</v>
      </c>
      <c r="I52" s="17"/>
      <c r="J52" s="17"/>
      <c r="K52" s="35"/>
      <c r="L52" s="15"/>
      <c r="M52" s="14">
        <v>450000000</v>
      </c>
      <c r="N52" s="31" t="s">
        <v>22</v>
      </c>
      <c r="O52" s="15">
        <v>0</v>
      </c>
      <c r="P52" s="15">
        <f>Table5402945[[#This Row],[Yurtdışı İhraç Limiti Nominal Tutar]]-Table5402945[[#This Row],[Yurtdışı Satışı Gerçekleşen Nominal Tutar]]</f>
        <v>450000000</v>
      </c>
      <c r="Q52" s="14">
        <f>Table5402945[[#This Row],[Yurtdışı Satışı Gerçekleşen Nominal Tutar]]*5.2905</f>
        <v>0</v>
      </c>
    </row>
    <row r="53" spans="1:17" s="34" customFormat="1" ht="15" customHeight="1" x14ac:dyDescent="0.25">
      <c r="A53" s="24">
        <v>51</v>
      </c>
      <c r="B53" s="23" t="s">
        <v>157</v>
      </c>
      <c r="C53" s="22" t="s">
        <v>10</v>
      </c>
      <c r="D53" s="25" t="s">
        <v>9</v>
      </c>
      <c r="E53" s="20">
        <v>43157</v>
      </c>
      <c r="F53" s="20" t="s">
        <v>36</v>
      </c>
      <c r="G53" s="20">
        <v>43181</v>
      </c>
      <c r="H53" s="33" t="s">
        <v>50</v>
      </c>
      <c r="I53" s="17"/>
      <c r="J53" s="17"/>
      <c r="K53" s="35"/>
      <c r="L53" s="15"/>
      <c r="M53" s="14">
        <v>750000000</v>
      </c>
      <c r="N53" s="31" t="s">
        <v>22</v>
      </c>
      <c r="O53" s="15">
        <v>500000000</v>
      </c>
      <c r="P53" s="15">
        <f>Table5402945[[#This Row],[Yurtdışı İhraç Limiti Nominal Tutar]]-Table5402945[[#This Row],[Yurtdışı Satışı Gerçekleşen Nominal Tutar]]</f>
        <v>250000000</v>
      </c>
      <c r="Q53" s="14">
        <f>Table5402945[[#This Row],[Yurtdışı Satışı Gerçekleşen Nominal Tutar]]*5.2905</f>
        <v>2645250000</v>
      </c>
    </row>
    <row r="54" spans="1:17" s="34" customFormat="1" ht="15" customHeight="1" x14ac:dyDescent="0.25">
      <c r="A54" s="24">
        <v>52</v>
      </c>
      <c r="B54" s="23" t="s">
        <v>156</v>
      </c>
      <c r="C54" s="22" t="s">
        <v>10</v>
      </c>
      <c r="D54" s="25" t="s">
        <v>9</v>
      </c>
      <c r="E54" s="20">
        <v>43161</v>
      </c>
      <c r="F54" s="20" t="s">
        <v>36</v>
      </c>
      <c r="G54" s="20">
        <v>43181</v>
      </c>
      <c r="H54" s="16" t="s">
        <v>44</v>
      </c>
      <c r="I54" s="17">
        <v>350000000</v>
      </c>
      <c r="J54" s="17">
        <f>Table5402945[[#This Row],[Yurtiçi İhraç Limiti Nominal Tutar (TL)]]/3.9157</f>
        <v>89383762.801031739</v>
      </c>
      <c r="K54" s="17">
        <v>185160000</v>
      </c>
      <c r="L54" s="15">
        <f>Table5402945[[#This Row],[Yurtiçi İhraç Limiti Nominal Tutar (TL)]]-Table5402945[[#This Row],[Yurtiçi Satışı Gerçekleşen Nominal Tutar (TL)]]</f>
        <v>164840000</v>
      </c>
      <c r="M54" s="14"/>
      <c r="N54" s="16"/>
      <c r="O54" s="16"/>
      <c r="P54" s="15"/>
      <c r="Q54" s="14"/>
    </row>
    <row r="55" spans="1:17" s="34" customFormat="1" ht="15" customHeight="1" x14ac:dyDescent="0.25">
      <c r="A55" s="24">
        <v>53</v>
      </c>
      <c r="B55" s="23" t="s">
        <v>155</v>
      </c>
      <c r="C55" s="22" t="s">
        <v>15</v>
      </c>
      <c r="D55" s="25" t="s">
        <v>9</v>
      </c>
      <c r="E55" s="20">
        <v>43165</v>
      </c>
      <c r="F55" s="20" t="s">
        <v>36</v>
      </c>
      <c r="G55" s="20">
        <v>43181</v>
      </c>
      <c r="H55" s="33" t="s">
        <v>48</v>
      </c>
      <c r="I55" s="17">
        <v>265000000</v>
      </c>
      <c r="J55" s="17">
        <f>Table5402945[[#This Row],[Yurtiçi İhraç Limiti Nominal Tutar (TL)]]/3.9157</f>
        <v>67676277.549352601</v>
      </c>
      <c r="K55" s="17">
        <v>229550000</v>
      </c>
      <c r="L55" s="15">
        <f>Table5402945[[#This Row],[Yurtiçi İhraç Limiti Nominal Tutar (TL)]]-Table5402945[[#This Row],[Yurtiçi Satışı Gerçekleşen Nominal Tutar (TL)]]</f>
        <v>35450000</v>
      </c>
      <c r="M55" s="14"/>
      <c r="N55" s="16"/>
      <c r="O55" s="16"/>
      <c r="P55" s="15"/>
      <c r="Q55" s="14"/>
    </row>
    <row r="56" spans="1:17" s="34" customFormat="1" ht="15" customHeight="1" x14ac:dyDescent="0.25">
      <c r="A56" s="24">
        <v>54</v>
      </c>
      <c r="B56" s="23" t="s">
        <v>154</v>
      </c>
      <c r="C56" s="22" t="s">
        <v>15</v>
      </c>
      <c r="D56" s="25" t="s">
        <v>9</v>
      </c>
      <c r="E56" s="20">
        <v>43175</v>
      </c>
      <c r="F56" s="20" t="s">
        <v>36</v>
      </c>
      <c r="G56" s="20">
        <v>43181</v>
      </c>
      <c r="H56" s="16" t="s">
        <v>44</v>
      </c>
      <c r="I56" s="17">
        <v>40000000</v>
      </c>
      <c r="J56" s="17">
        <f>Table5402945[[#This Row],[Yurtiçi İhraç Limiti Nominal Tutar (TL)]]/3.9157</f>
        <v>10215287.17726077</v>
      </c>
      <c r="K56" s="17">
        <v>0</v>
      </c>
      <c r="L56" s="15">
        <f>Table5402945[[#This Row],[Yurtiçi İhraç Limiti Nominal Tutar (TL)]]-Table5402945[[#This Row],[Yurtiçi Satışı Gerçekleşen Nominal Tutar (TL)]]</f>
        <v>40000000</v>
      </c>
      <c r="M56" s="14"/>
      <c r="N56" s="16"/>
      <c r="O56" s="16"/>
      <c r="P56" s="15"/>
      <c r="Q56" s="14"/>
    </row>
    <row r="57" spans="1:17" s="34" customFormat="1" ht="15" customHeight="1" x14ac:dyDescent="0.25">
      <c r="A57" s="24">
        <v>55</v>
      </c>
      <c r="B57" s="23" t="s">
        <v>153</v>
      </c>
      <c r="C57" s="22" t="s">
        <v>15</v>
      </c>
      <c r="D57" s="25" t="s">
        <v>9</v>
      </c>
      <c r="E57" s="20">
        <v>43096</v>
      </c>
      <c r="F57" s="20" t="s">
        <v>36</v>
      </c>
      <c r="G57" s="20">
        <v>43189</v>
      </c>
      <c r="H57" s="33" t="s">
        <v>48</v>
      </c>
      <c r="I57" s="17">
        <v>60000000</v>
      </c>
      <c r="J57" s="17">
        <f>Table5402945[[#This Row],[Yurtiçi İhraç Limiti Nominal Tutar (TL)]]/3.956</f>
        <v>15166835.187057635</v>
      </c>
      <c r="K57" s="17">
        <v>0</v>
      </c>
      <c r="L57" s="15">
        <f>Table5402945[[#This Row],[Yurtiçi İhraç Limiti Nominal Tutar (TL)]]-Table5402945[[#This Row],[Yurtiçi Satışı Gerçekleşen Nominal Tutar (TL)]]</f>
        <v>60000000</v>
      </c>
      <c r="M57" s="14"/>
      <c r="N57" s="16"/>
      <c r="O57" s="16"/>
      <c r="P57" s="15"/>
      <c r="Q57" s="14"/>
    </row>
    <row r="58" spans="1:17" s="34" customFormat="1" ht="15" customHeight="1" x14ac:dyDescent="0.25">
      <c r="A58" s="24">
        <v>56</v>
      </c>
      <c r="B58" s="23" t="s">
        <v>152</v>
      </c>
      <c r="C58" s="22" t="s">
        <v>20</v>
      </c>
      <c r="D58" s="25" t="s">
        <v>9</v>
      </c>
      <c r="E58" s="20">
        <v>43159</v>
      </c>
      <c r="F58" s="20" t="s">
        <v>36</v>
      </c>
      <c r="G58" s="20">
        <v>43189</v>
      </c>
      <c r="H58" s="33" t="s">
        <v>50</v>
      </c>
      <c r="I58" s="36"/>
      <c r="J58" s="17"/>
      <c r="K58" s="35"/>
      <c r="L58" s="15"/>
      <c r="M58" s="14">
        <v>7000000000</v>
      </c>
      <c r="N58" s="31" t="s">
        <v>22</v>
      </c>
      <c r="O58" s="15">
        <v>9496764.9560533036</v>
      </c>
      <c r="P58" s="15">
        <f>Table5402945[[#This Row],[Yurtdışı İhraç Limiti Nominal Tutar]]-Table5402945[[#This Row],[Yurtdışı Satışı Gerçekleşen Nominal Tutar]]</f>
        <v>6990503235.0439463</v>
      </c>
      <c r="Q58" s="14">
        <f>Table5402945[[#This Row],[Yurtdışı Satışı Gerçekleşen Nominal Tutar]]*5.2905</f>
        <v>50242635</v>
      </c>
    </row>
    <row r="59" spans="1:17" s="34" customFormat="1" ht="15" customHeight="1" x14ac:dyDescent="0.25">
      <c r="A59" s="24">
        <v>57</v>
      </c>
      <c r="B59" s="23" t="s">
        <v>94</v>
      </c>
      <c r="C59" s="22" t="s">
        <v>20</v>
      </c>
      <c r="D59" s="25" t="s">
        <v>9</v>
      </c>
      <c r="E59" s="20">
        <v>43165</v>
      </c>
      <c r="F59" s="20" t="s">
        <v>36</v>
      </c>
      <c r="G59" s="20">
        <v>43189</v>
      </c>
      <c r="H59" s="33" t="s">
        <v>48</v>
      </c>
      <c r="I59" s="17">
        <v>300000000</v>
      </c>
      <c r="J59" s="17">
        <f>Table5402945[[#This Row],[Yurtiçi İhraç Limiti Nominal Tutar (TL)]]/3.956</f>
        <v>75834175.935288176</v>
      </c>
      <c r="K59" s="17">
        <v>0</v>
      </c>
      <c r="L59" s="15">
        <f>Table5402945[[#This Row],[Yurtiçi İhraç Limiti Nominal Tutar (TL)]]-Table5402945[[#This Row],[Yurtiçi Satışı Gerçekleşen Nominal Tutar (TL)]]</f>
        <v>300000000</v>
      </c>
      <c r="M59" s="14"/>
      <c r="N59" s="16"/>
      <c r="O59" s="16"/>
      <c r="P59" s="15"/>
      <c r="Q59" s="14"/>
    </row>
    <row r="60" spans="1:17" s="34" customFormat="1" ht="15" customHeight="1" x14ac:dyDescent="0.25">
      <c r="A60" s="24">
        <v>58</v>
      </c>
      <c r="B60" s="23" t="s">
        <v>58</v>
      </c>
      <c r="C60" s="22" t="s">
        <v>15</v>
      </c>
      <c r="D60" s="25" t="s">
        <v>9</v>
      </c>
      <c r="E60" s="20">
        <v>43166</v>
      </c>
      <c r="F60" s="20" t="s">
        <v>36</v>
      </c>
      <c r="G60" s="20">
        <v>43189</v>
      </c>
      <c r="H60" s="33" t="s">
        <v>48</v>
      </c>
      <c r="I60" s="17">
        <v>224000000</v>
      </c>
      <c r="J60" s="17">
        <f>Table5402945[[#This Row],[Yurtiçi İhraç Limiti Nominal Tutar (TL)]]/3.956</f>
        <v>56622851.365015164</v>
      </c>
      <c r="K60" s="17">
        <v>221110000</v>
      </c>
      <c r="L60" s="15">
        <f>Table5402945[[#This Row],[Yurtiçi İhraç Limiti Nominal Tutar (TL)]]-Table5402945[[#This Row],[Yurtiçi Satışı Gerçekleşen Nominal Tutar (TL)]]</f>
        <v>2890000</v>
      </c>
      <c r="M60" s="14"/>
      <c r="N60" s="16"/>
      <c r="O60" s="15"/>
      <c r="P60" s="15"/>
      <c r="Q60" s="14"/>
    </row>
    <row r="61" spans="1:17" s="34" customFormat="1" ht="15" customHeight="1" x14ac:dyDescent="0.25">
      <c r="A61" s="24">
        <v>59</v>
      </c>
      <c r="B61" s="23" t="s">
        <v>151</v>
      </c>
      <c r="C61" s="22" t="s">
        <v>15</v>
      </c>
      <c r="D61" s="25" t="s">
        <v>14</v>
      </c>
      <c r="E61" s="20">
        <v>43166</v>
      </c>
      <c r="F61" s="20" t="s">
        <v>36</v>
      </c>
      <c r="G61" s="20">
        <v>43189</v>
      </c>
      <c r="H61" s="33" t="s">
        <v>48</v>
      </c>
      <c r="I61" s="17">
        <v>300000000</v>
      </c>
      <c r="J61" s="17">
        <f>Table5402945[[#This Row],[Yurtiçi İhraç Limiti Nominal Tutar (TL)]]/3.956</f>
        <v>75834175.935288176</v>
      </c>
      <c r="K61" s="17">
        <v>200100000</v>
      </c>
      <c r="L61" s="15">
        <f>Table5402945[[#This Row],[Yurtiçi İhraç Limiti Nominal Tutar (TL)]]-Table5402945[[#This Row],[Yurtiçi Satışı Gerçekleşen Nominal Tutar (TL)]]</f>
        <v>99900000</v>
      </c>
      <c r="M61" s="14"/>
      <c r="N61" s="16"/>
      <c r="O61" s="16"/>
      <c r="P61" s="15"/>
      <c r="Q61" s="14"/>
    </row>
    <row r="62" spans="1:17" s="2" customFormat="1" ht="15" customHeight="1" x14ac:dyDescent="0.25">
      <c r="A62" s="24">
        <v>60</v>
      </c>
      <c r="B62" s="23" t="s">
        <v>150</v>
      </c>
      <c r="C62" s="22" t="s">
        <v>15</v>
      </c>
      <c r="D62" s="25" t="s">
        <v>14</v>
      </c>
      <c r="E62" s="20">
        <v>43167</v>
      </c>
      <c r="F62" s="20" t="s">
        <v>36</v>
      </c>
      <c r="G62" s="20">
        <v>43189</v>
      </c>
      <c r="H62" s="33" t="s">
        <v>50</v>
      </c>
      <c r="I62" s="17"/>
      <c r="J62" s="32"/>
      <c r="K62" s="17"/>
      <c r="L62" s="15"/>
      <c r="M62" s="14">
        <v>500000000</v>
      </c>
      <c r="N62" s="31" t="s">
        <v>22</v>
      </c>
      <c r="O62" s="15">
        <v>0</v>
      </c>
      <c r="P62" s="15">
        <f>Table5402945[[#This Row],[Yurtdışı İhraç Limiti Nominal Tutar]]-Table5402945[[#This Row],[Yurtdışı Satışı Gerçekleşen Nominal Tutar]]</f>
        <v>500000000</v>
      </c>
      <c r="Q62" s="14">
        <f>Table5402945[[#This Row],[Yurtdışı Satışı Gerçekleşen Nominal Tutar]]*5.2905</f>
        <v>0</v>
      </c>
    </row>
    <row r="63" spans="1:17" s="2" customFormat="1" ht="15" customHeight="1" x14ac:dyDescent="0.25">
      <c r="A63" s="24">
        <v>61</v>
      </c>
      <c r="B63" s="23" t="s">
        <v>149</v>
      </c>
      <c r="C63" s="22" t="s">
        <v>15</v>
      </c>
      <c r="D63" s="25" t="s">
        <v>9</v>
      </c>
      <c r="E63" s="20">
        <v>43131</v>
      </c>
      <c r="F63" s="20" t="s">
        <v>36</v>
      </c>
      <c r="G63" s="20">
        <v>43195</v>
      </c>
      <c r="H63" s="19" t="s">
        <v>44</v>
      </c>
      <c r="I63" s="17">
        <v>200000000</v>
      </c>
      <c r="J63" s="18">
        <f>Table5402945[[#This Row],[Yurtiçi İhraç Limiti Nominal Tutar (TL)]]/4.0342</f>
        <v>49576124.138614841</v>
      </c>
      <c r="K63" s="17">
        <v>108000000</v>
      </c>
      <c r="L63" s="15">
        <f>Table5402945[[#This Row],[Yurtiçi İhraç Limiti Nominal Tutar (TL)]]-Table5402945[[#This Row],[Yurtiçi Satışı Gerçekleşen Nominal Tutar (TL)]]</f>
        <v>92000000</v>
      </c>
      <c r="M63" s="16"/>
      <c r="N63" s="16"/>
      <c r="O63" s="15"/>
      <c r="P63" s="15"/>
      <c r="Q63" s="14"/>
    </row>
    <row r="64" spans="1:17" s="2" customFormat="1" ht="15" customHeight="1" x14ac:dyDescent="0.25">
      <c r="A64" s="24">
        <v>62</v>
      </c>
      <c r="B64" s="23" t="s">
        <v>148</v>
      </c>
      <c r="C64" s="22" t="s">
        <v>15</v>
      </c>
      <c r="D64" s="25" t="s">
        <v>9</v>
      </c>
      <c r="E64" s="20">
        <v>43186</v>
      </c>
      <c r="F64" s="20" t="s">
        <v>36</v>
      </c>
      <c r="G64" s="20">
        <v>43195</v>
      </c>
      <c r="H64" s="19" t="s">
        <v>44</v>
      </c>
      <c r="I64" s="17">
        <v>65000000</v>
      </c>
      <c r="J64" s="18">
        <f>Table5402945[[#This Row],[Yurtiçi İhraç Limiti Nominal Tutar (TL)]]/4.0342</f>
        <v>16112240.345049823</v>
      </c>
      <c r="K64" s="17">
        <v>10000000</v>
      </c>
      <c r="L64" s="15">
        <f>Table5402945[[#This Row],[Yurtiçi İhraç Limiti Nominal Tutar (TL)]]-Table5402945[[#This Row],[Yurtiçi Satışı Gerçekleşen Nominal Tutar (TL)]]</f>
        <v>55000000</v>
      </c>
      <c r="M64" s="16"/>
      <c r="N64" s="16"/>
      <c r="O64" s="15"/>
      <c r="P64" s="15"/>
      <c r="Q64" s="14"/>
    </row>
    <row r="65" spans="1:17" s="2" customFormat="1" ht="15" customHeight="1" x14ac:dyDescent="0.25">
      <c r="A65" s="24">
        <v>63</v>
      </c>
      <c r="B65" s="23" t="s">
        <v>147</v>
      </c>
      <c r="C65" s="22" t="s">
        <v>10</v>
      </c>
      <c r="D65" s="25" t="s">
        <v>9</v>
      </c>
      <c r="E65" s="20">
        <v>43188</v>
      </c>
      <c r="F65" s="20" t="s">
        <v>36</v>
      </c>
      <c r="G65" s="20">
        <v>43195</v>
      </c>
      <c r="H65" s="19" t="s">
        <v>44</v>
      </c>
      <c r="I65" s="17">
        <v>45000000</v>
      </c>
      <c r="J65" s="18">
        <f>Table5402945[[#This Row],[Yurtiçi İhraç Limiti Nominal Tutar (TL)]]/4.0342</f>
        <v>11154627.931188339</v>
      </c>
      <c r="K65" s="17">
        <v>45000000</v>
      </c>
      <c r="L65" s="15">
        <f>Table5402945[[#This Row],[Yurtiçi İhraç Limiti Nominal Tutar (TL)]]-Table5402945[[#This Row],[Yurtiçi Satışı Gerçekleşen Nominal Tutar (TL)]]</f>
        <v>0</v>
      </c>
      <c r="M65" s="16"/>
      <c r="N65" s="16"/>
      <c r="O65" s="15"/>
      <c r="P65" s="15"/>
      <c r="Q65" s="14"/>
    </row>
    <row r="66" spans="1:17" s="2" customFormat="1" ht="15" customHeight="1" x14ac:dyDescent="0.25">
      <c r="A66" s="24">
        <v>64</v>
      </c>
      <c r="B66" s="23" t="s">
        <v>114</v>
      </c>
      <c r="C66" s="22" t="s">
        <v>20</v>
      </c>
      <c r="D66" s="25" t="s">
        <v>19</v>
      </c>
      <c r="E66" s="20">
        <v>43138</v>
      </c>
      <c r="F66" s="20" t="s">
        <v>36</v>
      </c>
      <c r="G66" s="20">
        <v>43206</v>
      </c>
      <c r="H66" s="19" t="s">
        <v>50</v>
      </c>
      <c r="I66" s="17"/>
      <c r="J66" s="18"/>
      <c r="K66" s="17"/>
      <c r="L66" s="15"/>
      <c r="M66" s="14">
        <v>2000000000</v>
      </c>
      <c r="N66" s="16" t="s">
        <v>21</v>
      </c>
      <c r="O66" s="15">
        <v>24781100.280852471</v>
      </c>
      <c r="P66" s="15">
        <f>Table5402945[[#This Row],[Yurtdışı İhraç Limiti Nominal Tutar]]-Table5402945[[#This Row],[Yurtdışı Satışı Gerçekleşen Nominal Tutar]]</f>
        <v>1975218899.7191474</v>
      </c>
      <c r="Q66" s="14">
        <f>Table5402945[[#This Row],[Yurtdışı Satışı Gerçekleşen Nominal Tutar]]*6.053</f>
        <v>150000000</v>
      </c>
    </row>
    <row r="67" spans="1:17" s="2" customFormat="1" ht="15" customHeight="1" x14ac:dyDescent="0.25">
      <c r="A67" s="24">
        <v>65</v>
      </c>
      <c r="B67" s="23" t="s">
        <v>74</v>
      </c>
      <c r="C67" s="22" t="s">
        <v>15</v>
      </c>
      <c r="D67" s="25" t="s">
        <v>14</v>
      </c>
      <c r="E67" s="20">
        <v>43166</v>
      </c>
      <c r="F67" s="20" t="s">
        <v>36</v>
      </c>
      <c r="G67" s="20">
        <v>43206</v>
      </c>
      <c r="H67" s="19" t="s">
        <v>48</v>
      </c>
      <c r="I67" s="17">
        <v>400000000</v>
      </c>
      <c r="J67" s="18">
        <f>Table5402945[[#This Row],[Yurtiçi İhraç Limiti Nominal Tutar (TL)]]/4.1034</f>
        <v>97480138.42179656</v>
      </c>
      <c r="K67" s="17">
        <v>250000000</v>
      </c>
      <c r="L67" s="15">
        <f>Table5402945[[#This Row],[Yurtiçi İhraç Limiti Nominal Tutar (TL)]]-Table5402945[[#This Row],[Yurtiçi Satışı Gerçekleşen Nominal Tutar (TL)]]</f>
        <v>150000000</v>
      </c>
      <c r="M67" s="16"/>
      <c r="N67" s="16"/>
      <c r="O67" s="15"/>
      <c r="P67" s="15"/>
      <c r="Q67" s="14"/>
    </row>
    <row r="68" spans="1:17" s="2" customFormat="1" ht="15" customHeight="1" x14ac:dyDescent="0.25">
      <c r="A68" s="24">
        <v>66</v>
      </c>
      <c r="B68" s="23" t="s">
        <v>146</v>
      </c>
      <c r="C68" s="22" t="s">
        <v>15</v>
      </c>
      <c r="D68" s="25" t="s">
        <v>9</v>
      </c>
      <c r="E68" s="20">
        <v>43175</v>
      </c>
      <c r="F68" s="20" t="s">
        <v>36</v>
      </c>
      <c r="G68" s="20">
        <v>43206</v>
      </c>
      <c r="H68" s="19" t="s">
        <v>48</v>
      </c>
      <c r="I68" s="17">
        <v>180000000</v>
      </c>
      <c r="J68" s="18">
        <f>Table5402945[[#This Row],[Yurtiçi İhraç Limiti Nominal Tutar (TL)]]/4.1034</f>
        <v>43866062.289808452</v>
      </c>
      <c r="K68" s="17">
        <v>0</v>
      </c>
      <c r="L68" s="15">
        <f>Table5402945[[#This Row],[Yurtiçi İhraç Limiti Nominal Tutar (TL)]]-Table5402945[[#This Row],[Yurtiçi Satışı Gerçekleşen Nominal Tutar (TL)]]</f>
        <v>180000000</v>
      </c>
      <c r="M68" s="16"/>
      <c r="N68" s="16"/>
      <c r="O68" s="15"/>
      <c r="P68" s="15"/>
      <c r="Q68" s="14"/>
    </row>
    <row r="69" spans="1:17" s="2" customFormat="1" ht="15" customHeight="1" x14ac:dyDescent="0.25">
      <c r="A69" s="24">
        <v>67</v>
      </c>
      <c r="B69" s="23" t="s">
        <v>145</v>
      </c>
      <c r="C69" s="22" t="s">
        <v>15</v>
      </c>
      <c r="D69" s="25" t="s">
        <v>9</v>
      </c>
      <c r="E69" s="20">
        <v>43180</v>
      </c>
      <c r="F69" s="20" t="s">
        <v>36</v>
      </c>
      <c r="G69" s="20">
        <v>43206</v>
      </c>
      <c r="H69" s="19" t="s">
        <v>48</v>
      </c>
      <c r="I69" s="17">
        <v>350000000</v>
      </c>
      <c r="J69" s="18">
        <f>Table5402945[[#This Row],[Yurtiçi İhraç Limiti Nominal Tutar (TL)]]/4.1034</f>
        <v>85295121.11907199</v>
      </c>
      <c r="K69" s="17">
        <v>75000000</v>
      </c>
      <c r="L69" s="15">
        <f>Table5402945[[#This Row],[Yurtiçi İhraç Limiti Nominal Tutar (TL)]]-Table5402945[[#This Row],[Yurtiçi Satışı Gerçekleşen Nominal Tutar (TL)]]</f>
        <v>275000000</v>
      </c>
      <c r="M69" s="16"/>
      <c r="N69" s="16"/>
      <c r="O69" s="15"/>
      <c r="P69" s="15"/>
      <c r="Q69" s="14"/>
    </row>
    <row r="70" spans="1:17" s="2" customFormat="1" ht="15" customHeight="1" x14ac:dyDescent="0.25">
      <c r="A70" s="24">
        <v>68</v>
      </c>
      <c r="B70" s="23" t="s">
        <v>116</v>
      </c>
      <c r="C70" s="22" t="s">
        <v>20</v>
      </c>
      <c r="D70" s="25" t="s">
        <v>9</v>
      </c>
      <c r="E70" s="20">
        <v>43180</v>
      </c>
      <c r="F70" s="20" t="s">
        <v>36</v>
      </c>
      <c r="G70" s="20">
        <v>43206</v>
      </c>
      <c r="H70" s="19" t="s">
        <v>134</v>
      </c>
      <c r="I70" s="17">
        <v>700000000</v>
      </c>
      <c r="J70" s="18">
        <f>Table5402945[[#This Row],[Yurtiçi İhraç Limiti Nominal Tutar (TL)]]/4.1034</f>
        <v>170590242.23814398</v>
      </c>
      <c r="K70" s="17">
        <v>700000000</v>
      </c>
      <c r="L70" s="15">
        <f>Table5402945[[#This Row],[Yurtiçi İhraç Limiti Nominal Tutar (TL)]]-Table5402945[[#This Row],[Yurtiçi Satışı Gerçekleşen Nominal Tutar (TL)]]</f>
        <v>0</v>
      </c>
      <c r="M70" s="16"/>
      <c r="N70" s="16"/>
      <c r="O70" s="15"/>
      <c r="P70" s="15"/>
      <c r="Q70" s="14"/>
    </row>
    <row r="71" spans="1:17" s="2" customFormat="1" ht="15" customHeight="1" x14ac:dyDescent="0.25">
      <c r="A71" s="24">
        <v>69</v>
      </c>
      <c r="B71" s="23" t="s">
        <v>103</v>
      </c>
      <c r="C71" s="22" t="s">
        <v>15</v>
      </c>
      <c r="D71" s="25" t="s">
        <v>9</v>
      </c>
      <c r="E71" s="20">
        <v>43181</v>
      </c>
      <c r="F71" s="20" t="s">
        <v>36</v>
      </c>
      <c r="G71" s="20">
        <v>43206</v>
      </c>
      <c r="H71" s="19" t="s">
        <v>48</v>
      </c>
      <c r="I71" s="17">
        <v>665000000</v>
      </c>
      <c r="J71" s="18">
        <f>Table5402945[[#This Row],[Yurtiçi İhraç Limiti Nominal Tutar (TL)]]/4.1034</f>
        <v>162060730.1262368</v>
      </c>
      <c r="K71" s="17">
        <v>665000000</v>
      </c>
      <c r="L71" s="15">
        <f>Table5402945[[#This Row],[Yurtiçi İhraç Limiti Nominal Tutar (TL)]]-Table5402945[[#This Row],[Yurtiçi Satışı Gerçekleşen Nominal Tutar (TL)]]</f>
        <v>0</v>
      </c>
      <c r="M71" s="16"/>
      <c r="N71" s="16"/>
      <c r="O71" s="15"/>
      <c r="P71" s="15"/>
      <c r="Q71" s="14"/>
    </row>
    <row r="72" spans="1:17" s="2" customFormat="1" ht="15" customHeight="1" x14ac:dyDescent="0.25">
      <c r="A72" s="24">
        <v>70</v>
      </c>
      <c r="B72" s="23" t="s">
        <v>144</v>
      </c>
      <c r="C72" s="22" t="s">
        <v>15</v>
      </c>
      <c r="D72" s="25" t="s">
        <v>9</v>
      </c>
      <c r="E72" s="20">
        <v>43185</v>
      </c>
      <c r="F72" s="20" t="s">
        <v>36</v>
      </c>
      <c r="G72" s="20">
        <v>43206</v>
      </c>
      <c r="H72" s="19" t="s">
        <v>44</v>
      </c>
      <c r="I72" s="17">
        <v>2500000000</v>
      </c>
      <c r="J72" s="18">
        <f>Table5402945[[#This Row],[Yurtiçi İhraç Limiti Nominal Tutar (TL)]]/4.1034</f>
        <v>609250865.13622856</v>
      </c>
      <c r="K72" s="17">
        <v>1800060000</v>
      </c>
      <c r="L72" s="15">
        <f>Table5402945[[#This Row],[Yurtiçi İhraç Limiti Nominal Tutar (TL)]]-Table5402945[[#This Row],[Yurtiçi Satışı Gerçekleşen Nominal Tutar (TL)]]</f>
        <v>699940000</v>
      </c>
      <c r="M72" s="16"/>
      <c r="N72" s="16"/>
      <c r="O72" s="15"/>
      <c r="P72" s="15"/>
      <c r="Q72" s="14"/>
    </row>
    <row r="73" spans="1:17" s="2" customFormat="1" ht="15" customHeight="1" x14ac:dyDescent="0.25">
      <c r="A73" s="24">
        <v>71</v>
      </c>
      <c r="B73" s="23" t="s">
        <v>143</v>
      </c>
      <c r="C73" s="22" t="s">
        <v>10</v>
      </c>
      <c r="D73" s="25" t="s">
        <v>9</v>
      </c>
      <c r="E73" s="20">
        <v>43188</v>
      </c>
      <c r="F73" s="20" t="s">
        <v>36</v>
      </c>
      <c r="G73" s="20">
        <v>43206</v>
      </c>
      <c r="H73" s="19" t="s">
        <v>44</v>
      </c>
      <c r="I73" s="17">
        <v>100000000</v>
      </c>
      <c r="J73" s="18">
        <f>Table5402945[[#This Row],[Yurtiçi İhraç Limiti Nominal Tutar (TL)]]/4.1034</f>
        <v>24370034.60544914</v>
      </c>
      <c r="K73" s="18">
        <v>14000000</v>
      </c>
      <c r="L73" s="15">
        <f>Table5402945[[#This Row],[Yurtiçi İhraç Limiti Nominal Tutar (TL)]]-Table5402945[[#This Row],[Yurtiçi Satışı Gerçekleşen Nominal Tutar (TL)]]</f>
        <v>86000000</v>
      </c>
      <c r="M73" s="16"/>
      <c r="N73" s="16"/>
      <c r="O73" s="15"/>
      <c r="P73" s="15"/>
      <c r="Q73" s="14"/>
    </row>
    <row r="74" spans="1:17" s="2" customFormat="1" ht="15" customHeight="1" x14ac:dyDescent="0.25">
      <c r="A74" s="24">
        <v>72</v>
      </c>
      <c r="B74" s="23" t="s">
        <v>142</v>
      </c>
      <c r="C74" s="22" t="s">
        <v>10</v>
      </c>
      <c r="D74" s="25" t="s">
        <v>9</v>
      </c>
      <c r="E74" s="20">
        <v>43189</v>
      </c>
      <c r="F74" s="20" t="s">
        <v>36</v>
      </c>
      <c r="G74" s="20">
        <v>43206</v>
      </c>
      <c r="H74" s="19" t="s">
        <v>44</v>
      </c>
      <c r="I74" s="17">
        <v>150000000</v>
      </c>
      <c r="J74" s="18">
        <f>Table5402945[[#This Row],[Yurtiçi İhraç Limiti Nominal Tutar (TL)]]/4.1034</f>
        <v>36555051.90817371</v>
      </c>
      <c r="K74" s="17">
        <v>145000000</v>
      </c>
      <c r="L74" s="15">
        <f>Table5402945[[#This Row],[Yurtiçi İhraç Limiti Nominal Tutar (TL)]]-Table5402945[[#This Row],[Yurtiçi Satışı Gerçekleşen Nominal Tutar (TL)]]</f>
        <v>5000000</v>
      </c>
      <c r="M74" s="16"/>
      <c r="N74" s="16"/>
      <c r="O74" s="15"/>
      <c r="P74" s="15"/>
      <c r="Q74" s="14"/>
    </row>
    <row r="75" spans="1:17" s="2" customFormat="1" ht="15" customHeight="1" x14ac:dyDescent="0.25">
      <c r="A75" s="24">
        <v>73</v>
      </c>
      <c r="B75" s="23" t="s">
        <v>141</v>
      </c>
      <c r="C75" s="22" t="s">
        <v>15</v>
      </c>
      <c r="D75" s="25" t="s">
        <v>14</v>
      </c>
      <c r="E75" s="20">
        <v>43192</v>
      </c>
      <c r="F75" s="20" t="s">
        <v>36</v>
      </c>
      <c r="G75" s="20">
        <v>43206</v>
      </c>
      <c r="H75" s="19" t="s">
        <v>50</v>
      </c>
      <c r="I75" s="17"/>
      <c r="J75" s="18"/>
      <c r="K75" s="17"/>
      <c r="L75" s="15"/>
      <c r="M75" s="14">
        <v>200000000</v>
      </c>
      <c r="N75" s="31" t="s">
        <v>22</v>
      </c>
      <c r="O75" s="15">
        <v>90000000</v>
      </c>
      <c r="P75" s="15">
        <f>Table5402945[[#This Row],[Yurtdışı İhraç Limiti Nominal Tutar]]-Table5402945[[#This Row],[Yurtdışı Satışı Gerçekleşen Nominal Tutar]]</f>
        <v>110000000</v>
      </c>
      <c r="Q75" s="14">
        <f>Table5402945[[#This Row],[Yurtdışı Satışı Gerçekleşen Nominal Tutar]]*5.2905</f>
        <v>476145000</v>
      </c>
    </row>
    <row r="76" spans="1:17" s="2" customFormat="1" ht="15" customHeight="1" x14ac:dyDescent="0.25">
      <c r="A76" s="24">
        <v>74</v>
      </c>
      <c r="B76" s="23" t="s">
        <v>140</v>
      </c>
      <c r="C76" s="22" t="s">
        <v>10</v>
      </c>
      <c r="D76" s="25" t="s">
        <v>9</v>
      </c>
      <c r="E76" s="20">
        <v>43175</v>
      </c>
      <c r="F76" s="20" t="s">
        <v>36</v>
      </c>
      <c r="G76" s="20">
        <v>43217</v>
      </c>
      <c r="H76" s="19" t="s">
        <v>44</v>
      </c>
      <c r="I76" s="17">
        <v>100000000</v>
      </c>
      <c r="J76" s="18">
        <f>Table5402945[[#This Row],[Yurtiçi İhraç Limiti Nominal Tutar (TL)]]/4.0608</f>
        <v>24625689.519306537</v>
      </c>
      <c r="K76" s="17">
        <v>30000000</v>
      </c>
      <c r="L76" s="15">
        <f>Table5402945[[#This Row],[Yurtiçi İhraç Limiti Nominal Tutar (TL)]]-Table5402945[[#This Row],[Yurtiçi Satışı Gerçekleşen Nominal Tutar (TL)]]</f>
        <v>70000000</v>
      </c>
      <c r="M76" s="16"/>
      <c r="N76" s="16"/>
      <c r="O76" s="15"/>
      <c r="P76" s="15"/>
      <c r="Q76" s="15"/>
    </row>
    <row r="77" spans="1:17" s="2" customFormat="1" ht="15" customHeight="1" x14ac:dyDescent="0.25">
      <c r="A77" s="24">
        <v>75</v>
      </c>
      <c r="B77" s="23" t="s">
        <v>139</v>
      </c>
      <c r="C77" s="22" t="s">
        <v>15</v>
      </c>
      <c r="D77" s="25" t="s">
        <v>9</v>
      </c>
      <c r="E77" s="20">
        <v>43188</v>
      </c>
      <c r="F77" s="20" t="s">
        <v>36</v>
      </c>
      <c r="G77" s="20">
        <v>43217</v>
      </c>
      <c r="H77" s="19" t="s">
        <v>44</v>
      </c>
      <c r="I77" s="17">
        <v>70000000</v>
      </c>
      <c r="J77" s="18">
        <f>Table5402945[[#This Row],[Yurtiçi İhraç Limiti Nominal Tutar (TL)]]/4.0608</f>
        <v>17237982.663514577</v>
      </c>
      <c r="K77" s="17">
        <v>55000000</v>
      </c>
      <c r="L77" s="15">
        <f>Table5402945[[#This Row],[Yurtiçi İhraç Limiti Nominal Tutar (TL)]]-Table5402945[[#This Row],[Yurtiçi Satışı Gerçekleşen Nominal Tutar (TL)]]</f>
        <v>15000000</v>
      </c>
      <c r="M77" s="16"/>
      <c r="N77" s="16"/>
      <c r="O77" s="15"/>
      <c r="P77" s="15"/>
      <c r="Q77" s="15"/>
    </row>
    <row r="78" spans="1:17" s="2" customFormat="1" ht="15" customHeight="1" x14ac:dyDescent="0.25">
      <c r="A78" s="24">
        <v>76</v>
      </c>
      <c r="B78" s="23" t="s">
        <v>55</v>
      </c>
      <c r="C78" s="22" t="s">
        <v>20</v>
      </c>
      <c r="D78" s="25" t="s">
        <v>19</v>
      </c>
      <c r="E78" s="20">
        <v>43189</v>
      </c>
      <c r="F78" s="20" t="s">
        <v>36</v>
      </c>
      <c r="G78" s="20">
        <v>43217</v>
      </c>
      <c r="H78" s="19" t="s">
        <v>50</v>
      </c>
      <c r="I78" s="17"/>
      <c r="J78" s="18"/>
      <c r="K78" s="17"/>
      <c r="L78" s="15"/>
      <c r="M78" s="14">
        <v>2000000000</v>
      </c>
      <c r="N78" s="16" t="s">
        <v>21</v>
      </c>
      <c r="O78" s="15">
        <v>0</v>
      </c>
      <c r="P78" s="15">
        <f>Table5402945[[#This Row],[Yurtdışı İhraç Limiti Nominal Tutar]]-Table5402945[[#This Row],[Yurtdışı Satışı Gerçekleşen Nominal Tutar]]</f>
        <v>2000000000</v>
      </c>
      <c r="Q78" s="14">
        <f>Table5402945[[#This Row],[Yurtdışı Satışı Gerçekleşen Nominal Tutar]]*6.053</f>
        <v>0</v>
      </c>
    </row>
    <row r="79" spans="1:17" s="2" customFormat="1" ht="15" customHeight="1" x14ac:dyDescent="0.25">
      <c r="A79" s="24">
        <v>77</v>
      </c>
      <c r="B79" s="23" t="s">
        <v>138</v>
      </c>
      <c r="C79" s="22" t="s">
        <v>15</v>
      </c>
      <c r="D79" s="25" t="s">
        <v>9</v>
      </c>
      <c r="E79" s="20">
        <v>43200</v>
      </c>
      <c r="F79" s="20" t="s">
        <v>36</v>
      </c>
      <c r="G79" s="20">
        <v>43217</v>
      </c>
      <c r="H79" s="19" t="s">
        <v>50</v>
      </c>
      <c r="I79" s="17"/>
      <c r="J79" s="18"/>
      <c r="K79" s="17"/>
      <c r="L79" s="15"/>
      <c r="M79" s="14">
        <v>750000000</v>
      </c>
      <c r="N79" s="16" t="s">
        <v>22</v>
      </c>
      <c r="O79" s="15">
        <v>0</v>
      </c>
      <c r="P79" s="15">
        <f>Table5402945[[#This Row],[Yurtdışı İhraç Limiti Nominal Tutar]]-Table5402945[[#This Row],[Yurtdışı Satışı Gerçekleşen Nominal Tutar]]</f>
        <v>750000000</v>
      </c>
      <c r="Q79" s="14">
        <f>Table5402945[[#This Row],[Yurtdışı Satışı Gerçekleşen Nominal Tutar]]*5.2905</f>
        <v>0</v>
      </c>
    </row>
    <row r="80" spans="1:17" s="2" customFormat="1" ht="15" customHeight="1" x14ac:dyDescent="0.25">
      <c r="A80" s="24">
        <v>78</v>
      </c>
      <c r="B80" s="23" t="s">
        <v>137</v>
      </c>
      <c r="C80" s="22" t="s">
        <v>15</v>
      </c>
      <c r="D80" s="25" t="s">
        <v>9</v>
      </c>
      <c r="E80" s="20">
        <v>43202</v>
      </c>
      <c r="F80" s="20" t="s">
        <v>36</v>
      </c>
      <c r="G80" s="20">
        <v>43217</v>
      </c>
      <c r="H80" s="19" t="s">
        <v>44</v>
      </c>
      <c r="I80" s="17">
        <v>36000000</v>
      </c>
      <c r="J80" s="18">
        <f>Table5402945[[#This Row],[Yurtiçi İhraç Limiti Nominal Tutar (TL)]]/4.0608</f>
        <v>8865248.226950353</v>
      </c>
      <c r="K80" s="17">
        <v>34000000</v>
      </c>
      <c r="L80" s="15">
        <f>Table5402945[[#This Row],[Yurtiçi İhraç Limiti Nominal Tutar (TL)]]-Table5402945[[#This Row],[Yurtiçi Satışı Gerçekleşen Nominal Tutar (TL)]]-2000000</f>
        <v>0</v>
      </c>
      <c r="M80" s="16"/>
      <c r="N80" s="16"/>
      <c r="O80" s="15"/>
      <c r="P80" s="15"/>
      <c r="Q80" s="15"/>
    </row>
    <row r="81" spans="1:17" s="2" customFormat="1" ht="15" customHeight="1" x14ac:dyDescent="0.25">
      <c r="A81" s="24">
        <v>79</v>
      </c>
      <c r="B81" s="23" t="s">
        <v>76</v>
      </c>
      <c r="C81" s="22" t="s">
        <v>15</v>
      </c>
      <c r="D81" s="25" t="s">
        <v>9</v>
      </c>
      <c r="E81" s="20">
        <v>43207</v>
      </c>
      <c r="F81" s="20" t="s">
        <v>36</v>
      </c>
      <c r="G81" s="20">
        <v>43217</v>
      </c>
      <c r="H81" s="19" t="s">
        <v>48</v>
      </c>
      <c r="I81" s="17">
        <v>165000000</v>
      </c>
      <c r="J81" s="18">
        <f>Table5402945[[#This Row],[Yurtiçi İhraç Limiti Nominal Tutar (TL)]]/4.0608</f>
        <v>40632387.706855789</v>
      </c>
      <c r="K81" s="17">
        <v>90000000</v>
      </c>
      <c r="L81" s="15">
        <f>Table5402945[[#This Row],[Yurtiçi İhraç Limiti Nominal Tutar (TL)]]-Table5402945[[#This Row],[Yurtiçi Satışı Gerçekleşen Nominal Tutar (TL)]]</f>
        <v>75000000</v>
      </c>
      <c r="M81" s="16"/>
      <c r="N81" s="16"/>
      <c r="O81" s="15"/>
      <c r="P81" s="15"/>
      <c r="Q81" s="15"/>
    </row>
    <row r="82" spans="1:17" s="2" customFormat="1" ht="15" customHeight="1" x14ac:dyDescent="0.25">
      <c r="A82" s="24">
        <v>80</v>
      </c>
      <c r="B82" s="23" t="s">
        <v>90</v>
      </c>
      <c r="C82" s="22" t="s">
        <v>20</v>
      </c>
      <c r="D82" s="25" t="s">
        <v>9</v>
      </c>
      <c r="E82" s="20">
        <v>43200</v>
      </c>
      <c r="F82" s="20" t="s">
        <v>36</v>
      </c>
      <c r="G82" s="20">
        <v>43224</v>
      </c>
      <c r="H82" s="19" t="s">
        <v>44</v>
      </c>
      <c r="I82" s="17">
        <v>300000000</v>
      </c>
      <c r="J82" s="18">
        <f>Table5402945[[#This Row],[Yurtiçi İhraç Limiti Nominal Tutar (TL)]]/4.2626</f>
        <v>70379580.537699997</v>
      </c>
      <c r="K82" s="17">
        <v>290000000</v>
      </c>
      <c r="L82" s="15">
        <f>Table5402945[[#This Row],[Yurtiçi İhraç Limiti Nominal Tutar (TL)]]-Table5402945[[#This Row],[Yurtiçi Satışı Gerçekleşen Nominal Tutar (TL)]]</f>
        <v>10000000</v>
      </c>
      <c r="M82" s="16"/>
      <c r="N82" s="16"/>
      <c r="O82" s="15"/>
      <c r="P82" s="15"/>
      <c r="Q82" s="14"/>
    </row>
    <row r="83" spans="1:17" s="2" customFormat="1" ht="15" customHeight="1" x14ac:dyDescent="0.25">
      <c r="A83" s="24">
        <v>81</v>
      </c>
      <c r="B83" s="23" t="s">
        <v>116</v>
      </c>
      <c r="C83" s="22" t="s">
        <v>20</v>
      </c>
      <c r="D83" s="25" t="s">
        <v>9</v>
      </c>
      <c r="E83" s="20">
        <v>43202</v>
      </c>
      <c r="F83" s="20" t="s">
        <v>36</v>
      </c>
      <c r="G83" s="20">
        <v>43224</v>
      </c>
      <c r="H83" s="19" t="s">
        <v>44</v>
      </c>
      <c r="I83" s="17">
        <v>50000000</v>
      </c>
      <c r="J83" s="18">
        <f>Table5402945[[#This Row],[Yurtiçi İhraç Limiti Nominal Tutar (TL)]]/4.2626</f>
        <v>11729930.089616666</v>
      </c>
      <c r="K83" s="17">
        <v>0</v>
      </c>
      <c r="L83" s="15">
        <f>Table5402945[[#This Row],[Yurtiçi İhraç Limiti Nominal Tutar (TL)]]-Table5402945[[#This Row],[Yurtiçi Satışı Gerçekleşen Nominal Tutar (TL)]]</f>
        <v>50000000</v>
      </c>
      <c r="M83" s="16"/>
      <c r="N83" s="16"/>
      <c r="O83" s="15"/>
      <c r="P83" s="15"/>
      <c r="Q83" s="14"/>
    </row>
    <row r="84" spans="1:17" s="2" customFormat="1" ht="15" customHeight="1" x14ac:dyDescent="0.25">
      <c r="A84" s="24">
        <v>82</v>
      </c>
      <c r="B84" s="23" t="s">
        <v>136</v>
      </c>
      <c r="C84" s="22" t="s">
        <v>10</v>
      </c>
      <c r="D84" s="25" t="s">
        <v>9</v>
      </c>
      <c r="E84" s="20">
        <v>43173</v>
      </c>
      <c r="F84" s="20" t="s">
        <v>36</v>
      </c>
      <c r="G84" s="20">
        <v>43231</v>
      </c>
      <c r="H84" s="19" t="s">
        <v>44</v>
      </c>
      <c r="I84" s="17">
        <v>250000000</v>
      </c>
      <c r="J84" s="18">
        <f>Table5402945[[#This Row],[Yurtiçi İhraç Limiti Nominal Tutar (TL)]]/4.2648</f>
        <v>58619395.985743761</v>
      </c>
      <c r="K84" s="17">
        <v>0</v>
      </c>
      <c r="L84" s="15">
        <f>Table5402945[[#This Row],[Yurtiçi İhraç Limiti Nominal Tutar (TL)]]-Table5402945[[#This Row],[Yurtiçi Satışı Gerçekleşen Nominal Tutar (TL)]]</f>
        <v>250000000</v>
      </c>
      <c r="M84" s="16"/>
      <c r="N84" s="16"/>
      <c r="O84" s="15"/>
      <c r="P84" s="15"/>
      <c r="Q84" s="14"/>
    </row>
    <row r="85" spans="1:17" s="2" customFormat="1" ht="15" customHeight="1" x14ac:dyDescent="0.25">
      <c r="A85" s="24">
        <v>83</v>
      </c>
      <c r="B85" s="23" t="s">
        <v>135</v>
      </c>
      <c r="C85" s="22" t="s">
        <v>15</v>
      </c>
      <c r="D85" s="25" t="s">
        <v>9</v>
      </c>
      <c r="E85" s="20">
        <v>43182</v>
      </c>
      <c r="F85" s="20" t="s">
        <v>36</v>
      </c>
      <c r="G85" s="20">
        <v>43231</v>
      </c>
      <c r="H85" s="19" t="s">
        <v>134</v>
      </c>
      <c r="I85" s="17">
        <v>300000000</v>
      </c>
      <c r="J85" s="18">
        <f>Table5402945[[#This Row],[Yurtiçi İhraç Limiti Nominal Tutar (TL)]]/4.2648</f>
        <v>70343275.182892516</v>
      </c>
      <c r="K85" s="17">
        <v>150000000</v>
      </c>
      <c r="L85" s="15">
        <f>Table5402945[[#This Row],[Yurtiçi İhraç Limiti Nominal Tutar (TL)]]-Table5402945[[#This Row],[Yurtiçi Satışı Gerçekleşen Nominal Tutar (TL)]]</f>
        <v>150000000</v>
      </c>
      <c r="M85" s="16"/>
      <c r="N85" s="16"/>
      <c r="O85" s="15"/>
      <c r="P85" s="15"/>
      <c r="Q85" s="14"/>
    </row>
    <row r="86" spans="1:17" s="2" customFormat="1" ht="15" customHeight="1" x14ac:dyDescent="0.25">
      <c r="A86" s="24">
        <v>84</v>
      </c>
      <c r="B86" s="23" t="s">
        <v>65</v>
      </c>
      <c r="C86" s="22" t="s">
        <v>20</v>
      </c>
      <c r="D86" s="25" t="s">
        <v>9</v>
      </c>
      <c r="E86" s="20">
        <v>43209</v>
      </c>
      <c r="F86" s="20" t="s">
        <v>36</v>
      </c>
      <c r="G86" s="20">
        <v>43231</v>
      </c>
      <c r="H86" s="19" t="s">
        <v>50</v>
      </c>
      <c r="I86" s="17"/>
      <c r="J86" s="18"/>
      <c r="K86" s="17"/>
      <c r="L86" s="15"/>
      <c r="M86" s="14">
        <v>5000000000</v>
      </c>
      <c r="N86" s="16" t="s">
        <v>22</v>
      </c>
      <c r="O86" s="15">
        <v>154600000</v>
      </c>
      <c r="P86" s="15">
        <f>Table5402945[[#This Row],[Yurtdışı İhraç Limiti Nominal Tutar]]-Table5402945[[#This Row],[Yurtdışı Satışı Gerçekleşen Nominal Tutar]]</f>
        <v>4845400000</v>
      </c>
      <c r="Q86" s="14">
        <f>Table5402945[[#This Row],[Yurtdışı Satışı Gerçekleşen Nominal Tutar]]*5.2905</f>
        <v>817911300</v>
      </c>
    </row>
    <row r="87" spans="1:17" s="2" customFormat="1" ht="15" customHeight="1" x14ac:dyDescent="0.25">
      <c r="A87" s="24">
        <v>85</v>
      </c>
      <c r="B87" s="23" t="s">
        <v>133</v>
      </c>
      <c r="C87" s="22" t="s">
        <v>20</v>
      </c>
      <c r="D87" s="25" t="s">
        <v>9</v>
      </c>
      <c r="E87" s="20">
        <v>43216</v>
      </c>
      <c r="F87" s="20" t="s">
        <v>36</v>
      </c>
      <c r="G87" s="20">
        <v>43231</v>
      </c>
      <c r="H87" s="19" t="s">
        <v>48</v>
      </c>
      <c r="I87" s="17">
        <v>20000000000</v>
      </c>
      <c r="J87" s="18">
        <f>Table5402945[[#This Row],[Yurtiçi İhraç Limiti Nominal Tutar (TL)]]/4.2648</f>
        <v>4689551678.8595009</v>
      </c>
      <c r="K87" s="17">
        <v>9049570000</v>
      </c>
      <c r="L87" s="15">
        <f>Table5402945[[#This Row],[Yurtiçi İhraç Limiti Nominal Tutar (TL)]]-Table5402945[[#This Row],[Yurtiçi Satışı Gerçekleşen Nominal Tutar (TL)]]</f>
        <v>10950430000</v>
      </c>
      <c r="M87" s="16"/>
      <c r="N87" s="16"/>
      <c r="O87" s="15"/>
      <c r="P87" s="15"/>
      <c r="Q87" s="14"/>
    </row>
    <row r="88" spans="1:17" s="2" customFormat="1" ht="15" customHeight="1" x14ac:dyDescent="0.25">
      <c r="A88" s="24">
        <v>86</v>
      </c>
      <c r="B88" s="23" t="s">
        <v>132</v>
      </c>
      <c r="C88" s="22" t="s">
        <v>20</v>
      </c>
      <c r="D88" s="25" t="s">
        <v>9</v>
      </c>
      <c r="E88" s="20">
        <v>43220</v>
      </c>
      <c r="F88" s="20" t="s">
        <v>36</v>
      </c>
      <c r="G88" s="20">
        <v>43231</v>
      </c>
      <c r="H88" s="19" t="s">
        <v>44</v>
      </c>
      <c r="I88" s="17">
        <v>150000000</v>
      </c>
      <c r="J88" s="18">
        <f>Table5402945[[#This Row],[Yurtiçi İhraç Limiti Nominal Tutar (TL)]]/4.2648</f>
        <v>35171637.591446258</v>
      </c>
      <c r="K88" s="17">
        <v>95000000</v>
      </c>
      <c r="L88" s="15">
        <f>Table5402945[[#This Row],[Yurtiçi İhraç Limiti Nominal Tutar (TL)]]-Table5402945[[#This Row],[Yurtiçi Satışı Gerçekleşen Nominal Tutar (TL)]]</f>
        <v>55000000</v>
      </c>
      <c r="M88" s="16"/>
      <c r="N88" s="16"/>
      <c r="O88" s="15"/>
      <c r="P88" s="15"/>
      <c r="Q88" s="14"/>
    </row>
    <row r="89" spans="1:17" s="2" customFormat="1" ht="15" customHeight="1" x14ac:dyDescent="0.25">
      <c r="A89" s="24">
        <v>87</v>
      </c>
      <c r="B89" s="23" t="s">
        <v>131</v>
      </c>
      <c r="C89" s="22" t="s">
        <v>15</v>
      </c>
      <c r="D89" s="25" t="s">
        <v>9</v>
      </c>
      <c r="E89" s="20">
        <v>43222</v>
      </c>
      <c r="F89" s="20" t="s">
        <v>36</v>
      </c>
      <c r="G89" s="20">
        <v>43231</v>
      </c>
      <c r="H89" s="19" t="s">
        <v>44</v>
      </c>
      <c r="I89" s="17">
        <v>905072000</v>
      </c>
      <c r="J89" s="18">
        <f>Table5402945[[#This Row],[Yurtiçi İhraç Limiti Nominal Tutar (TL)]]/4.2648</f>
        <v>212219095.85443631</v>
      </c>
      <c r="K89" s="17">
        <v>645000000</v>
      </c>
      <c r="L89" s="15">
        <f>Table5402945[[#This Row],[Yurtiçi İhraç Limiti Nominal Tutar (TL)]]-Table5402945[[#This Row],[Yurtiçi Satışı Gerçekleşen Nominal Tutar (TL)]]</f>
        <v>260072000</v>
      </c>
      <c r="M89" s="16"/>
      <c r="N89" s="16"/>
      <c r="O89" s="15"/>
      <c r="P89" s="15"/>
      <c r="Q89" s="14"/>
    </row>
    <row r="90" spans="1:17" s="2" customFormat="1" ht="15" customHeight="1" x14ac:dyDescent="0.25">
      <c r="A90" s="24">
        <v>88</v>
      </c>
      <c r="B90" s="23" t="s">
        <v>130</v>
      </c>
      <c r="C90" s="22" t="s">
        <v>15</v>
      </c>
      <c r="D90" s="25" t="s">
        <v>9</v>
      </c>
      <c r="E90" s="20">
        <v>43208</v>
      </c>
      <c r="F90" s="20" t="s">
        <v>36</v>
      </c>
      <c r="G90" s="20">
        <v>43237</v>
      </c>
      <c r="H90" s="19" t="s">
        <v>44</v>
      </c>
      <c r="I90" s="17">
        <v>500000000</v>
      </c>
      <c r="J90" s="18">
        <f>Table5402945[[#This Row],[Yurtiçi İhraç Limiti Nominal Tutar (TL)]]/4.4482</f>
        <v>112405017.75999281</v>
      </c>
      <c r="K90" s="17">
        <v>65400000</v>
      </c>
      <c r="L90" s="15">
        <f>Table5402945[[#This Row],[Yurtiçi İhraç Limiti Nominal Tutar (TL)]]-Table5402945[[#This Row],[Yurtiçi Satışı Gerçekleşen Nominal Tutar (TL)]]</f>
        <v>434600000</v>
      </c>
      <c r="M90" s="16"/>
      <c r="N90" s="16"/>
      <c r="O90" s="15"/>
      <c r="P90" s="15"/>
      <c r="Q90" s="14"/>
    </row>
    <row r="91" spans="1:17" s="2" customFormat="1" ht="15" customHeight="1" x14ac:dyDescent="0.25">
      <c r="A91" s="24">
        <v>89</v>
      </c>
      <c r="B91" s="23" t="s">
        <v>46</v>
      </c>
      <c r="C91" s="22" t="s">
        <v>20</v>
      </c>
      <c r="D91" s="25" t="s">
        <v>9</v>
      </c>
      <c r="E91" s="20">
        <v>43208</v>
      </c>
      <c r="F91" s="20" t="s">
        <v>36</v>
      </c>
      <c r="G91" s="20">
        <v>43237</v>
      </c>
      <c r="H91" s="19" t="s">
        <v>44</v>
      </c>
      <c r="I91" s="17">
        <v>3000000000</v>
      </c>
      <c r="J91" s="18">
        <f>Table5402945[[#This Row],[Yurtiçi İhraç Limiti Nominal Tutar (TL)]]/4.4482</f>
        <v>674430106.55995679</v>
      </c>
      <c r="K91" s="17">
        <v>240000000</v>
      </c>
      <c r="L91" s="15">
        <f>Table5402945[[#This Row],[Yurtiçi İhraç Limiti Nominal Tutar (TL)]]-Table5402945[[#This Row],[Yurtiçi Satışı Gerçekleşen Nominal Tutar (TL)]]</f>
        <v>2760000000</v>
      </c>
      <c r="M91" s="16"/>
      <c r="N91" s="16"/>
      <c r="O91" s="15"/>
      <c r="P91" s="15"/>
      <c r="Q91" s="14"/>
    </row>
    <row r="92" spans="1:17" s="2" customFormat="1" ht="15" customHeight="1" x14ac:dyDescent="0.25">
      <c r="A92" s="24">
        <v>90</v>
      </c>
      <c r="B92" s="23" t="s">
        <v>129</v>
      </c>
      <c r="C92" s="22" t="s">
        <v>15</v>
      </c>
      <c r="D92" s="25" t="s">
        <v>9</v>
      </c>
      <c r="E92" s="20">
        <v>43209</v>
      </c>
      <c r="F92" s="20" t="s">
        <v>36</v>
      </c>
      <c r="G92" s="20">
        <v>43237</v>
      </c>
      <c r="H92" s="19" t="s">
        <v>44</v>
      </c>
      <c r="I92" s="17">
        <v>100000000</v>
      </c>
      <c r="J92" s="18">
        <f>Table5402945[[#This Row],[Yurtiçi İhraç Limiti Nominal Tutar (TL)]]/4.4482</f>
        <v>22481003.551998563</v>
      </c>
      <c r="K92" s="17">
        <v>67133100</v>
      </c>
      <c r="L92" s="15">
        <f>Table5402945[[#This Row],[Yurtiçi İhraç Limiti Nominal Tutar (TL)]]-Table5402945[[#This Row],[Yurtiçi Satışı Gerçekleşen Nominal Tutar (TL)]]</f>
        <v>32866900</v>
      </c>
      <c r="M92" s="16"/>
      <c r="N92" s="16"/>
      <c r="O92" s="15"/>
      <c r="P92" s="15"/>
      <c r="Q92" s="14"/>
    </row>
    <row r="93" spans="1:17" s="2" customFormat="1" ht="15" customHeight="1" x14ac:dyDescent="0.25">
      <c r="A93" s="24">
        <v>91</v>
      </c>
      <c r="B93" s="23" t="s">
        <v>128</v>
      </c>
      <c r="C93" s="22" t="s">
        <v>10</v>
      </c>
      <c r="D93" s="25" t="s">
        <v>9</v>
      </c>
      <c r="E93" s="20">
        <v>43215</v>
      </c>
      <c r="F93" s="20" t="s">
        <v>36</v>
      </c>
      <c r="G93" s="20">
        <v>43237</v>
      </c>
      <c r="H93" s="19" t="s">
        <v>44</v>
      </c>
      <c r="I93" s="17">
        <v>100000000</v>
      </c>
      <c r="J93" s="18">
        <f>Table5402945[[#This Row],[Yurtiçi İhraç Limiti Nominal Tutar (TL)]]/4.4482</f>
        <v>22481003.551998563</v>
      </c>
      <c r="K93" s="17">
        <v>50000000</v>
      </c>
      <c r="L93" s="15">
        <f>Table5402945[[#This Row],[Yurtiçi İhraç Limiti Nominal Tutar (TL)]]-Table5402945[[#This Row],[Yurtiçi Satışı Gerçekleşen Nominal Tutar (TL)]]</f>
        <v>50000000</v>
      </c>
      <c r="M93" s="16"/>
      <c r="N93" s="16"/>
      <c r="O93" s="15"/>
      <c r="P93" s="15"/>
      <c r="Q93" s="14"/>
    </row>
    <row r="94" spans="1:17" s="2" customFormat="1" ht="15" customHeight="1" x14ac:dyDescent="0.25">
      <c r="A94" s="24">
        <v>92</v>
      </c>
      <c r="B94" s="23" t="s">
        <v>127</v>
      </c>
      <c r="C94" s="22" t="s">
        <v>10</v>
      </c>
      <c r="D94" s="25" t="s">
        <v>9</v>
      </c>
      <c r="E94" s="20">
        <v>43210</v>
      </c>
      <c r="F94" s="20" t="s">
        <v>36</v>
      </c>
      <c r="G94" s="20">
        <v>43244</v>
      </c>
      <c r="H94" s="19" t="s">
        <v>44</v>
      </c>
      <c r="I94" s="17">
        <v>250000000</v>
      </c>
      <c r="J94" s="18">
        <f>Table5402945[[#This Row],[Yurtiçi İhraç Limiti Nominal Tutar (TL)]]/4.7112</f>
        <v>53065036.508745119</v>
      </c>
      <c r="K94" s="17">
        <v>75000000</v>
      </c>
      <c r="L94" s="15">
        <f>Table5402945[[#This Row],[Yurtiçi İhraç Limiti Nominal Tutar (TL)]]-Table5402945[[#This Row],[Yurtiçi Satışı Gerçekleşen Nominal Tutar (TL)]]</f>
        <v>175000000</v>
      </c>
      <c r="M94" s="16"/>
      <c r="N94" s="16"/>
      <c r="O94" s="15"/>
      <c r="P94" s="15"/>
      <c r="Q94" s="14"/>
    </row>
    <row r="95" spans="1:17" s="2" customFormat="1" ht="15" customHeight="1" x14ac:dyDescent="0.25">
      <c r="A95" s="24">
        <v>93</v>
      </c>
      <c r="B95" s="23" t="s">
        <v>126</v>
      </c>
      <c r="C95" s="22" t="s">
        <v>10</v>
      </c>
      <c r="D95" s="25" t="s">
        <v>9</v>
      </c>
      <c r="E95" s="20">
        <v>43238</v>
      </c>
      <c r="F95" s="20" t="s">
        <v>36</v>
      </c>
      <c r="G95" s="20">
        <v>43244</v>
      </c>
      <c r="H95" s="19" t="s">
        <v>50</v>
      </c>
      <c r="I95" s="17"/>
      <c r="J95" s="18"/>
      <c r="K95" s="17"/>
      <c r="L95" s="15"/>
      <c r="M95" s="14">
        <v>90000000</v>
      </c>
      <c r="N95" s="16" t="s">
        <v>21</v>
      </c>
      <c r="O95" s="14">
        <v>90000000</v>
      </c>
      <c r="P95" s="15">
        <f>Table5402945[[#This Row],[Yurtdışı İhraç Limiti Nominal Tutar]]-Table5402945[[#This Row],[Yurtdışı Satışı Gerçekleşen Nominal Tutar]]</f>
        <v>0</v>
      </c>
      <c r="Q95" s="14">
        <f>Table5402945[[#This Row],[Yurtdışı Satışı Gerçekleşen Nominal Tutar]]*6.053</f>
        <v>544770000</v>
      </c>
    </row>
    <row r="96" spans="1:17" s="2" customFormat="1" ht="15" customHeight="1" x14ac:dyDescent="0.25">
      <c r="A96" s="24">
        <v>94</v>
      </c>
      <c r="B96" s="23" t="s">
        <v>43</v>
      </c>
      <c r="C96" s="22" t="s">
        <v>15</v>
      </c>
      <c r="D96" s="25" t="s">
        <v>14</v>
      </c>
      <c r="E96" s="20">
        <v>43131</v>
      </c>
      <c r="F96" s="20" t="s">
        <v>36</v>
      </c>
      <c r="G96" s="20">
        <v>43251</v>
      </c>
      <c r="H96" s="19" t="s">
        <v>117</v>
      </c>
      <c r="I96" s="17">
        <v>900000</v>
      </c>
      <c r="J96" s="18">
        <f>Table5402945[[#This Row],[Yurtiçi İhraç Limiti Nominal Tutar (TL)]]/4.4889</f>
        <v>200494.55323130387</v>
      </c>
      <c r="K96" s="17">
        <v>900000</v>
      </c>
      <c r="L96" s="15">
        <f>Table5402945[[#This Row],[Yurtiçi İhraç Limiti Nominal Tutar (TL)]]-Table5402945[[#This Row],[Yurtiçi Satışı Gerçekleşen Nominal Tutar (TL)]]</f>
        <v>0</v>
      </c>
      <c r="M96" s="16"/>
      <c r="N96" s="16"/>
      <c r="O96" s="15"/>
      <c r="P96" s="15"/>
      <c r="Q96" s="14"/>
    </row>
    <row r="97" spans="1:17" s="2" customFormat="1" ht="15" customHeight="1" x14ac:dyDescent="0.25">
      <c r="A97" s="24">
        <v>95</v>
      </c>
      <c r="B97" s="23" t="s">
        <v>125</v>
      </c>
      <c r="C97" s="22" t="s">
        <v>27</v>
      </c>
      <c r="D97" s="25" t="s">
        <v>26</v>
      </c>
      <c r="E97" s="20">
        <v>43209</v>
      </c>
      <c r="F97" s="20" t="s">
        <v>36</v>
      </c>
      <c r="G97" s="20">
        <v>43251</v>
      </c>
      <c r="H97" s="25" t="s">
        <v>44</v>
      </c>
      <c r="I97" s="17">
        <v>100000000</v>
      </c>
      <c r="J97" s="18">
        <f>Table5402945[[#This Row],[Yurtiçi İhraç Limiti Nominal Tutar (TL)]]/4.4889</f>
        <v>22277172.581255987</v>
      </c>
      <c r="K97" s="17">
        <v>60000000</v>
      </c>
      <c r="L97" s="15">
        <f>Table5402945[[#This Row],[Yurtiçi İhraç Limiti Nominal Tutar (TL)]]-Table5402945[[#This Row],[Yurtiçi Satışı Gerçekleşen Nominal Tutar (TL)]]</f>
        <v>40000000</v>
      </c>
      <c r="M97" s="16"/>
      <c r="N97" s="16"/>
      <c r="O97" s="15"/>
      <c r="P97" s="15"/>
      <c r="Q97" s="14"/>
    </row>
    <row r="98" spans="1:17" s="2" customFormat="1" ht="15" customHeight="1" x14ac:dyDescent="0.25">
      <c r="A98" s="24">
        <v>96</v>
      </c>
      <c r="B98" s="23" t="s">
        <v>73</v>
      </c>
      <c r="C98" s="22" t="s">
        <v>15</v>
      </c>
      <c r="D98" s="25" t="s">
        <v>9</v>
      </c>
      <c r="E98" s="20">
        <v>43214</v>
      </c>
      <c r="F98" s="20" t="s">
        <v>36</v>
      </c>
      <c r="G98" s="20">
        <v>43251</v>
      </c>
      <c r="H98" s="19" t="s">
        <v>53</v>
      </c>
      <c r="I98" s="17">
        <v>150000000</v>
      </c>
      <c r="J98" s="18">
        <f>Table5402945[[#This Row],[Yurtiçi İhraç Limiti Nominal Tutar (TL)]]/4.4889</f>
        <v>33415758.871883981</v>
      </c>
      <c r="K98" s="17">
        <v>149393700</v>
      </c>
      <c r="L98" s="15">
        <f>Table5402945[[#This Row],[Yurtiçi İhraç Limiti Nominal Tutar (TL)]]-Table5402945[[#This Row],[Yurtiçi Satışı Gerçekleşen Nominal Tutar (TL)]]-606300</f>
        <v>0</v>
      </c>
      <c r="M98" s="16"/>
      <c r="N98" s="16"/>
      <c r="O98" s="15"/>
      <c r="P98" s="15"/>
      <c r="Q98" s="14"/>
    </row>
    <row r="99" spans="1:17" s="2" customFormat="1" ht="15" customHeight="1" x14ac:dyDescent="0.25">
      <c r="A99" s="24">
        <v>97</v>
      </c>
      <c r="B99" s="23" t="s">
        <v>72</v>
      </c>
      <c r="C99" s="22" t="s">
        <v>20</v>
      </c>
      <c r="D99" s="25" t="s">
        <v>9</v>
      </c>
      <c r="E99" s="20">
        <v>43222</v>
      </c>
      <c r="F99" s="20" t="s">
        <v>36</v>
      </c>
      <c r="G99" s="20">
        <v>43251</v>
      </c>
      <c r="H99" s="19" t="s">
        <v>44</v>
      </c>
      <c r="I99" s="17">
        <v>250000000</v>
      </c>
      <c r="J99" s="18">
        <f>Table5402945[[#This Row],[Yurtiçi İhraç Limiti Nominal Tutar (TL)]]/4.4889</f>
        <v>55692931.453139968</v>
      </c>
      <c r="K99" s="17">
        <v>161184000</v>
      </c>
      <c r="L99" s="15">
        <f>Table5402945[[#This Row],[Yurtiçi İhraç Limiti Nominal Tutar (TL)]]-Table5402945[[#This Row],[Yurtiçi Satışı Gerçekleşen Nominal Tutar (TL)]]</f>
        <v>88816000</v>
      </c>
      <c r="M99" s="16"/>
      <c r="N99" s="16"/>
      <c r="O99" s="15"/>
      <c r="P99" s="15"/>
      <c r="Q99" s="14"/>
    </row>
    <row r="100" spans="1:17" s="2" customFormat="1" ht="15" customHeight="1" x14ac:dyDescent="0.25">
      <c r="A100" s="24">
        <v>98</v>
      </c>
      <c r="B100" s="23" t="s">
        <v>72</v>
      </c>
      <c r="C100" s="22" t="s">
        <v>20</v>
      </c>
      <c r="D100" s="25" t="s">
        <v>9</v>
      </c>
      <c r="E100" s="20">
        <v>43222</v>
      </c>
      <c r="F100" s="20" t="s">
        <v>36</v>
      </c>
      <c r="G100" s="20">
        <v>43251</v>
      </c>
      <c r="H100" s="19" t="s">
        <v>50</v>
      </c>
      <c r="I100" s="17"/>
      <c r="J100" s="18"/>
      <c r="K100" s="17"/>
      <c r="L100" s="15"/>
      <c r="M100" s="14">
        <v>135000000</v>
      </c>
      <c r="N100" s="16" t="s">
        <v>222</v>
      </c>
      <c r="O100" s="15">
        <v>113927500</v>
      </c>
      <c r="P100" s="15">
        <f>Table5402945[[#This Row],[Yurtdışı İhraç Limiti Nominal Tutar]]-Table5402945[[#This Row],[Yurtdışı Satışı Gerçekleşen Nominal Tutar]]</f>
        <v>21072500</v>
      </c>
      <c r="Q100" s="14">
        <f>Table5402945[[#This Row],[Yurtdışı Satışı Gerçekleşen Nominal Tutar]]*1</f>
        <v>113927500</v>
      </c>
    </row>
    <row r="101" spans="1:17" s="2" customFormat="1" ht="15" customHeight="1" x14ac:dyDescent="0.25">
      <c r="A101" s="24">
        <v>99</v>
      </c>
      <c r="B101" s="23" t="s">
        <v>124</v>
      </c>
      <c r="C101" s="22" t="s">
        <v>15</v>
      </c>
      <c r="D101" s="25" t="s">
        <v>9</v>
      </c>
      <c r="E101" s="20">
        <v>43224</v>
      </c>
      <c r="F101" s="20" t="s">
        <v>36</v>
      </c>
      <c r="G101" s="20">
        <v>43251</v>
      </c>
      <c r="H101" s="19" t="s">
        <v>44</v>
      </c>
      <c r="I101" s="17">
        <v>400000000</v>
      </c>
      <c r="J101" s="18">
        <f>Table5402945[[#This Row],[Yurtiçi İhraç Limiti Nominal Tutar (TL)]]/4.4889</f>
        <v>89108690.325023949</v>
      </c>
      <c r="K101" s="17">
        <v>31000000</v>
      </c>
      <c r="L101" s="15">
        <f>Table5402945[[#This Row],[Yurtiçi İhraç Limiti Nominal Tutar (TL)]]-Table5402945[[#This Row],[Yurtiçi Satışı Gerçekleşen Nominal Tutar (TL)]]</f>
        <v>369000000</v>
      </c>
      <c r="M101" s="16"/>
      <c r="N101" s="16"/>
      <c r="O101" s="15"/>
      <c r="P101" s="15"/>
      <c r="Q101" s="14"/>
    </row>
    <row r="102" spans="1:17" s="2" customFormat="1" ht="15" customHeight="1" x14ac:dyDescent="0.25">
      <c r="A102" s="24">
        <v>100</v>
      </c>
      <c r="B102" s="23" t="s">
        <v>123</v>
      </c>
      <c r="C102" s="22" t="s">
        <v>15</v>
      </c>
      <c r="D102" s="25" t="s">
        <v>9</v>
      </c>
      <c r="E102" s="20">
        <v>43227</v>
      </c>
      <c r="F102" s="20" t="s">
        <v>36</v>
      </c>
      <c r="G102" s="20">
        <v>43251</v>
      </c>
      <c r="H102" s="19" t="s">
        <v>44</v>
      </c>
      <c r="I102" s="17">
        <v>400000000</v>
      </c>
      <c r="J102" s="18">
        <f>Table5402945[[#This Row],[Yurtiçi İhraç Limiti Nominal Tutar (TL)]]/4.4889</f>
        <v>89108690.325023949</v>
      </c>
      <c r="K102" s="17">
        <v>400000000</v>
      </c>
      <c r="L102" s="15">
        <f>Table5402945[[#This Row],[Yurtiçi İhraç Limiti Nominal Tutar (TL)]]-Table5402945[[#This Row],[Yurtiçi Satışı Gerçekleşen Nominal Tutar (TL)]]</f>
        <v>0</v>
      </c>
      <c r="M102" s="16"/>
      <c r="N102" s="16"/>
      <c r="O102" s="15"/>
      <c r="P102" s="15"/>
      <c r="Q102" s="14"/>
    </row>
    <row r="103" spans="1:17" s="2" customFormat="1" ht="15" customHeight="1" x14ac:dyDescent="0.25">
      <c r="A103" s="24">
        <v>101</v>
      </c>
      <c r="B103" s="23" t="s">
        <v>123</v>
      </c>
      <c r="C103" s="22" t="s">
        <v>15</v>
      </c>
      <c r="D103" s="25" t="s">
        <v>9</v>
      </c>
      <c r="E103" s="20">
        <v>43227</v>
      </c>
      <c r="F103" s="20" t="s">
        <v>36</v>
      </c>
      <c r="G103" s="20">
        <v>43251</v>
      </c>
      <c r="H103" s="19" t="s">
        <v>44</v>
      </c>
      <c r="I103" s="17">
        <v>150000000</v>
      </c>
      <c r="J103" s="18">
        <f>Table5402945[[#This Row],[Yurtiçi İhraç Limiti Nominal Tutar (TL)]]/4.4889</f>
        <v>33415758.871883981</v>
      </c>
      <c r="K103" s="17">
        <v>15298000</v>
      </c>
      <c r="L103" s="15">
        <f>Table5402945[[#This Row],[Yurtiçi İhraç Limiti Nominal Tutar (TL)]]-Table5402945[[#This Row],[Yurtiçi Satışı Gerçekleşen Nominal Tutar (TL)]]</f>
        <v>134702000</v>
      </c>
      <c r="M103" s="16"/>
      <c r="N103" s="16"/>
      <c r="O103" s="15"/>
      <c r="P103" s="15"/>
      <c r="Q103" s="14"/>
    </row>
    <row r="104" spans="1:17" s="2" customFormat="1" ht="15" customHeight="1" x14ac:dyDescent="0.25">
      <c r="A104" s="24">
        <v>102</v>
      </c>
      <c r="B104" s="23" t="s">
        <v>122</v>
      </c>
      <c r="C104" s="22" t="s">
        <v>10</v>
      </c>
      <c r="D104" s="25" t="s">
        <v>9</v>
      </c>
      <c r="E104" s="20">
        <v>43228</v>
      </c>
      <c r="F104" s="20" t="s">
        <v>36</v>
      </c>
      <c r="G104" s="20">
        <v>43251</v>
      </c>
      <c r="H104" s="19" t="s">
        <v>117</v>
      </c>
      <c r="I104" s="17">
        <v>110000000</v>
      </c>
      <c r="J104" s="18">
        <f>Table5402945[[#This Row],[Yurtiçi İhraç Limiti Nominal Tutar (TL)]]/4.4889</f>
        <v>24504889.839381587</v>
      </c>
      <c r="K104" s="17">
        <v>110000000</v>
      </c>
      <c r="L104" s="15">
        <f>Table5402945[[#This Row],[Yurtiçi İhraç Limiti Nominal Tutar (TL)]]-Table5402945[[#This Row],[Yurtiçi Satışı Gerçekleşen Nominal Tutar (TL)]]</f>
        <v>0</v>
      </c>
      <c r="M104" s="16"/>
      <c r="N104" s="16"/>
      <c r="O104" s="15"/>
      <c r="P104" s="15"/>
      <c r="Q104" s="14"/>
    </row>
    <row r="105" spans="1:17" s="2" customFormat="1" ht="15" customHeight="1" x14ac:dyDescent="0.25">
      <c r="A105" s="24">
        <v>103</v>
      </c>
      <c r="B105" s="23" t="s">
        <v>121</v>
      </c>
      <c r="C105" s="22" t="s">
        <v>20</v>
      </c>
      <c r="D105" s="25" t="s">
        <v>9</v>
      </c>
      <c r="E105" s="20">
        <v>43234</v>
      </c>
      <c r="F105" s="20" t="s">
        <v>36</v>
      </c>
      <c r="G105" s="20">
        <v>43251</v>
      </c>
      <c r="H105" s="19" t="s">
        <v>44</v>
      </c>
      <c r="I105" s="17">
        <v>350000000</v>
      </c>
      <c r="J105" s="18">
        <f>Table5402945[[#This Row],[Yurtiçi İhraç Limiti Nominal Tutar (TL)]]/4.4889</f>
        <v>77970104.034395948</v>
      </c>
      <c r="K105" s="17">
        <v>0</v>
      </c>
      <c r="L105" s="15">
        <f>Table5402945[[#This Row],[Yurtiçi İhraç Limiti Nominal Tutar (TL)]]-Table5402945[[#This Row],[Yurtiçi Satışı Gerçekleşen Nominal Tutar (TL)]]</f>
        <v>350000000</v>
      </c>
      <c r="M105" s="16"/>
      <c r="N105" s="16"/>
      <c r="O105" s="15"/>
      <c r="P105" s="15"/>
      <c r="Q105" s="14"/>
    </row>
    <row r="106" spans="1:17" s="2" customFormat="1" ht="15" customHeight="1" x14ac:dyDescent="0.25">
      <c r="A106" s="24">
        <v>104</v>
      </c>
      <c r="B106" s="23" t="s">
        <v>120</v>
      </c>
      <c r="C106" s="22" t="s">
        <v>15</v>
      </c>
      <c r="D106" s="25" t="s">
        <v>9</v>
      </c>
      <c r="E106" s="20">
        <v>43236</v>
      </c>
      <c r="F106" s="20" t="s">
        <v>36</v>
      </c>
      <c r="G106" s="20">
        <v>43251</v>
      </c>
      <c r="H106" s="19" t="s">
        <v>44</v>
      </c>
      <c r="I106" s="17">
        <v>75000000</v>
      </c>
      <c r="J106" s="18">
        <f>Table5402945[[#This Row],[Yurtiçi İhraç Limiti Nominal Tutar (TL)]]/4.4889</f>
        <v>16707879.43594199</v>
      </c>
      <c r="K106" s="17">
        <v>0</v>
      </c>
      <c r="L106" s="15">
        <f>Table5402945[[#This Row],[Yurtiçi İhraç Limiti Nominal Tutar (TL)]]-Table5402945[[#This Row],[Yurtiçi Satışı Gerçekleşen Nominal Tutar (TL)]]</f>
        <v>75000000</v>
      </c>
      <c r="M106" s="16"/>
      <c r="N106" s="16"/>
      <c r="O106" s="15"/>
      <c r="P106" s="15"/>
      <c r="Q106" s="14"/>
    </row>
    <row r="107" spans="1:17" s="2" customFormat="1" ht="15" customHeight="1" x14ac:dyDescent="0.25">
      <c r="A107" s="24">
        <v>105</v>
      </c>
      <c r="B107" s="23" t="s">
        <v>119</v>
      </c>
      <c r="C107" s="22" t="s">
        <v>27</v>
      </c>
      <c r="D107" s="25" t="s">
        <v>26</v>
      </c>
      <c r="E107" s="20">
        <v>43206</v>
      </c>
      <c r="F107" s="20" t="s">
        <v>36</v>
      </c>
      <c r="G107" s="20">
        <v>43258</v>
      </c>
      <c r="H107" s="25" t="s">
        <v>44</v>
      </c>
      <c r="I107" s="17">
        <v>250000000</v>
      </c>
      <c r="J107" s="18">
        <f>Table5402945[[#This Row],[Yurtiçi İhraç Limiti Nominal Tutar (TL)]]/4.5571</f>
        <v>54859450.088872306</v>
      </c>
      <c r="K107" s="17">
        <v>240000000</v>
      </c>
      <c r="L107" s="15">
        <f>Table5402945[[#This Row],[Yurtiçi İhraç Limiti Nominal Tutar (TL)]]-Table5402945[[#This Row],[Yurtiçi Satışı Gerçekleşen Nominal Tutar (TL)]]</f>
        <v>10000000</v>
      </c>
      <c r="M107" s="16"/>
      <c r="N107" s="16"/>
      <c r="O107" s="15"/>
      <c r="P107" s="15"/>
      <c r="Q107" s="14"/>
    </row>
    <row r="108" spans="1:17" s="2" customFormat="1" ht="15" customHeight="1" x14ac:dyDescent="0.25">
      <c r="A108" s="24">
        <v>106</v>
      </c>
      <c r="B108" s="23" t="s">
        <v>42</v>
      </c>
      <c r="C108" s="22" t="s">
        <v>27</v>
      </c>
      <c r="D108" s="25" t="s">
        <v>26</v>
      </c>
      <c r="E108" s="20">
        <v>43209</v>
      </c>
      <c r="F108" s="20" t="s">
        <v>36</v>
      </c>
      <c r="G108" s="20">
        <v>43258</v>
      </c>
      <c r="H108" s="19" t="s">
        <v>117</v>
      </c>
      <c r="I108" s="17">
        <v>2000000</v>
      </c>
      <c r="J108" s="18">
        <f>Table5402945[[#This Row],[Yurtiçi İhraç Limiti Nominal Tutar (TL)]]/4.5571</f>
        <v>438875.60071097844</v>
      </c>
      <c r="K108" s="17">
        <v>2000000</v>
      </c>
      <c r="L108" s="15">
        <f>Table5402945[[#This Row],[Yurtiçi İhraç Limiti Nominal Tutar (TL)]]-Table5402945[[#This Row],[Yurtiçi Satışı Gerçekleşen Nominal Tutar (TL)]]</f>
        <v>0</v>
      </c>
      <c r="M108" s="16"/>
      <c r="N108" s="16"/>
      <c r="O108" s="15"/>
      <c r="P108" s="15"/>
      <c r="Q108" s="14"/>
    </row>
    <row r="109" spans="1:17" s="2" customFormat="1" ht="15" customHeight="1" x14ac:dyDescent="0.25">
      <c r="A109" s="24">
        <v>107</v>
      </c>
      <c r="B109" s="23" t="s">
        <v>118</v>
      </c>
      <c r="C109" s="22" t="s">
        <v>10</v>
      </c>
      <c r="D109" s="25" t="s">
        <v>9</v>
      </c>
      <c r="E109" s="20">
        <v>43231</v>
      </c>
      <c r="F109" s="20" t="s">
        <v>36</v>
      </c>
      <c r="G109" s="20">
        <v>43258</v>
      </c>
      <c r="H109" s="19" t="s">
        <v>117</v>
      </c>
      <c r="I109" s="17">
        <v>600000</v>
      </c>
      <c r="J109" s="18">
        <f>Table5402945[[#This Row],[Yurtiçi İhraç Limiti Nominal Tutar (TL)]]/4.5571</f>
        <v>131662.68021329353</v>
      </c>
      <c r="K109" s="17">
        <v>600000</v>
      </c>
      <c r="L109" s="15">
        <f>Table5402945[[#This Row],[Yurtiçi İhraç Limiti Nominal Tutar (TL)]]-Table5402945[[#This Row],[Yurtiçi Satışı Gerçekleşen Nominal Tutar (TL)]]</f>
        <v>0</v>
      </c>
      <c r="M109" s="16"/>
      <c r="N109" s="16"/>
      <c r="O109" s="15"/>
      <c r="P109" s="15"/>
      <c r="Q109" s="14"/>
    </row>
    <row r="110" spans="1:17" s="2" customFormat="1" ht="15" customHeight="1" x14ac:dyDescent="0.25">
      <c r="A110" s="24">
        <v>108</v>
      </c>
      <c r="B110" s="23" t="s">
        <v>111</v>
      </c>
      <c r="C110" s="22" t="s">
        <v>20</v>
      </c>
      <c r="D110" s="25" t="s">
        <v>9</v>
      </c>
      <c r="E110" s="20">
        <v>43234</v>
      </c>
      <c r="F110" s="20" t="s">
        <v>36</v>
      </c>
      <c r="G110" s="20">
        <v>43258</v>
      </c>
      <c r="H110" s="19" t="s">
        <v>53</v>
      </c>
      <c r="I110" s="17">
        <v>8000000000</v>
      </c>
      <c r="J110" s="18">
        <v>2033186263</v>
      </c>
      <c r="K110" s="17">
        <v>1495725899</v>
      </c>
      <c r="L110" s="15">
        <f>Table5402945[[#This Row],[Yurtiçi İhraç Limiti Nominal Tutar (TL)]]-Table5402945[[#This Row],[Yurtiçi Satışı Gerçekleşen Nominal Tutar (TL)]]</f>
        <v>6504274101</v>
      </c>
      <c r="M110" s="16"/>
      <c r="N110" s="16"/>
      <c r="O110" s="15"/>
      <c r="P110" s="15"/>
      <c r="Q110" s="14"/>
    </row>
    <row r="111" spans="1:17" s="2" customFormat="1" ht="15" customHeight="1" x14ac:dyDescent="0.25">
      <c r="A111" s="24">
        <v>109</v>
      </c>
      <c r="B111" s="23" t="s">
        <v>58</v>
      </c>
      <c r="C111" s="22" t="s">
        <v>15</v>
      </c>
      <c r="D111" s="25" t="s">
        <v>9</v>
      </c>
      <c r="E111" s="20">
        <v>43237</v>
      </c>
      <c r="F111" s="20" t="s">
        <v>36</v>
      </c>
      <c r="G111" s="20">
        <v>43258</v>
      </c>
      <c r="H111" s="19" t="s">
        <v>48</v>
      </c>
      <c r="I111" s="17">
        <v>50000000</v>
      </c>
      <c r="J111" s="18">
        <f>Table5402945[[#This Row],[Yurtiçi İhraç Limiti Nominal Tutar (TL)]]/4.5571</f>
        <v>10971890.017774461</v>
      </c>
      <c r="K111" s="17">
        <v>0</v>
      </c>
      <c r="L111" s="15">
        <f>Table5402945[[#This Row],[Yurtiçi İhraç Limiti Nominal Tutar (TL)]]-Table5402945[[#This Row],[Yurtiçi Satışı Gerçekleşen Nominal Tutar (TL)]]</f>
        <v>50000000</v>
      </c>
      <c r="M111" s="16"/>
      <c r="N111" s="16"/>
      <c r="O111" s="15"/>
      <c r="P111" s="15"/>
      <c r="Q111" s="14"/>
    </row>
    <row r="112" spans="1:17" s="2" customFormat="1" ht="15" customHeight="1" x14ac:dyDescent="0.25">
      <c r="A112" s="24">
        <v>110</v>
      </c>
      <c r="B112" s="23" t="s">
        <v>58</v>
      </c>
      <c r="C112" s="22" t="s">
        <v>15</v>
      </c>
      <c r="D112" s="25" t="s">
        <v>9</v>
      </c>
      <c r="E112" s="20">
        <v>43237</v>
      </c>
      <c r="F112" s="20" t="s">
        <v>36</v>
      </c>
      <c r="G112" s="20">
        <v>43258</v>
      </c>
      <c r="H112" s="19" t="s">
        <v>48</v>
      </c>
      <c r="I112" s="17">
        <v>1047000000</v>
      </c>
      <c r="J112" s="18">
        <f>Table5402945[[#This Row],[Yurtiçi İhraç Limiti Nominal Tutar (TL)]]/4.5571</f>
        <v>229751376.97219723</v>
      </c>
      <c r="K112" s="17">
        <v>1041714000</v>
      </c>
      <c r="L112" s="15">
        <f>Table5402945[[#This Row],[Yurtiçi İhraç Limiti Nominal Tutar (TL)]]-Table5402945[[#This Row],[Yurtiçi Satışı Gerçekleşen Nominal Tutar (TL)]]</f>
        <v>5286000</v>
      </c>
      <c r="M112" s="16"/>
      <c r="N112" s="16"/>
      <c r="O112" s="15"/>
      <c r="P112" s="15"/>
      <c r="Q112" s="14"/>
    </row>
    <row r="113" spans="1:17" s="2" customFormat="1" ht="15" customHeight="1" x14ac:dyDescent="0.25">
      <c r="A113" s="24">
        <v>111</v>
      </c>
      <c r="B113" s="23" t="s">
        <v>74</v>
      </c>
      <c r="C113" s="22" t="s">
        <v>15</v>
      </c>
      <c r="D113" s="25" t="s">
        <v>14</v>
      </c>
      <c r="E113" s="20">
        <v>43237</v>
      </c>
      <c r="F113" s="20" t="s">
        <v>36</v>
      </c>
      <c r="G113" s="20">
        <v>43258</v>
      </c>
      <c r="H113" s="19" t="s">
        <v>48</v>
      </c>
      <c r="I113" s="17">
        <v>600000000</v>
      </c>
      <c r="J113" s="18">
        <f>Table5402945[[#This Row],[Yurtiçi İhraç Limiti Nominal Tutar (TL)]]/4.5571</f>
        <v>131662680.21329354</v>
      </c>
      <c r="K113" s="17">
        <v>0</v>
      </c>
      <c r="L113" s="15">
        <f>Table5402945[[#This Row],[Yurtiçi İhraç Limiti Nominal Tutar (TL)]]-Table5402945[[#This Row],[Yurtiçi Satışı Gerçekleşen Nominal Tutar (TL)]]</f>
        <v>600000000</v>
      </c>
      <c r="M113" s="16"/>
      <c r="N113" s="16"/>
      <c r="O113" s="15"/>
      <c r="P113" s="15"/>
      <c r="Q113" s="14"/>
    </row>
    <row r="114" spans="1:17" s="2" customFormat="1" ht="15" customHeight="1" x14ac:dyDescent="0.25">
      <c r="A114" s="24">
        <v>112</v>
      </c>
      <c r="B114" s="23" t="s">
        <v>116</v>
      </c>
      <c r="C114" s="22" t="s">
        <v>20</v>
      </c>
      <c r="D114" s="25" t="s">
        <v>9</v>
      </c>
      <c r="E114" s="20">
        <v>43241</v>
      </c>
      <c r="F114" s="20" t="s">
        <v>36</v>
      </c>
      <c r="G114" s="20">
        <v>43258</v>
      </c>
      <c r="H114" s="19" t="s">
        <v>44</v>
      </c>
      <c r="I114" s="17">
        <v>650000000</v>
      </c>
      <c r="J114" s="18">
        <f>Table5402945[[#This Row],[Yurtiçi İhraç Limiti Nominal Tutar (TL)]]/4.5571</f>
        <v>142634570.23106799</v>
      </c>
      <c r="K114" s="17">
        <v>650000000</v>
      </c>
      <c r="L114" s="15">
        <f>Table5402945[[#This Row],[Yurtiçi İhraç Limiti Nominal Tutar (TL)]]-Table5402945[[#This Row],[Yurtiçi Satışı Gerçekleşen Nominal Tutar (TL)]]</f>
        <v>0</v>
      </c>
      <c r="M114" s="16"/>
      <c r="N114" s="16"/>
      <c r="O114" s="15"/>
      <c r="P114" s="15"/>
      <c r="Q114" s="14"/>
    </row>
    <row r="115" spans="1:17" s="2" customFormat="1" ht="15" customHeight="1" x14ac:dyDescent="0.25">
      <c r="A115" s="24">
        <v>113</v>
      </c>
      <c r="B115" s="23" t="s">
        <v>115</v>
      </c>
      <c r="C115" s="22" t="s">
        <v>10</v>
      </c>
      <c r="D115" s="25" t="s">
        <v>9</v>
      </c>
      <c r="E115" s="20">
        <v>43248</v>
      </c>
      <c r="F115" s="20" t="s">
        <v>36</v>
      </c>
      <c r="G115" s="20">
        <v>43258</v>
      </c>
      <c r="H115" s="19" t="s">
        <v>48</v>
      </c>
      <c r="I115" s="17">
        <v>1000000000</v>
      </c>
      <c r="J115" s="18">
        <f>Table5402945[[#This Row],[Yurtiçi İhraç Limiti Nominal Tutar (TL)]]/4.5571</f>
        <v>219437800.35548922</v>
      </c>
      <c r="K115" s="17">
        <v>196000000</v>
      </c>
      <c r="L115" s="15">
        <f>Table5402945[[#This Row],[Yurtiçi İhraç Limiti Nominal Tutar (TL)]]-Table5402945[[#This Row],[Yurtiçi Satışı Gerçekleşen Nominal Tutar (TL)]]</f>
        <v>804000000</v>
      </c>
      <c r="M115" s="16"/>
      <c r="N115" s="16"/>
      <c r="O115" s="15"/>
      <c r="P115" s="15"/>
      <c r="Q115" s="14"/>
    </row>
    <row r="116" spans="1:17" s="2" customFormat="1" ht="15" customHeight="1" x14ac:dyDescent="0.25">
      <c r="A116" s="24">
        <v>114</v>
      </c>
      <c r="B116" s="23" t="s">
        <v>114</v>
      </c>
      <c r="C116" s="22" t="s">
        <v>20</v>
      </c>
      <c r="D116" s="25" t="s">
        <v>28</v>
      </c>
      <c r="E116" s="20">
        <v>43179</v>
      </c>
      <c r="F116" s="20" t="s">
        <v>36</v>
      </c>
      <c r="G116" s="20">
        <v>43271</v>
      </c>
      <c r="H116" s="19" t="s">
        <v>113</v>
      </c>
      <c r="I116" s="17">
        <v>50000000</v>
      </c>
      <c r="J116" s="18">
        <f>Table5402945[[#This Row],[Yurtiçi İhraç Limiti Nominal Tutar (TL)]]/4.7573</f>
        <v>10510163.327938117</v>
      </c>
      <c r="K116" s="17">
        <v>0</v>
      </c>
      <c r="L116" s="15">
        <f>Table5402945[[#This Row],[Yurtiçi İhraç Limiti Nominal Tutar (TL)]]-Table5402945[[#This Row],[Yurtiçi Satışı Gerçekleşen Nominal Tutar (TL)]]</f>
        <v>50000000</v>
      </c>
      <c r="M116" s="16"/>
      <c r="N116" s="16"/>
      <c r="O116" s="15"/>
      <c r="P116" s="15"/>
      <c r="Q116" s="14"/>
    </row>
    <row r="117" spans="1:17" s="2" customFormat="1" ht="15" customHeight="1" x14ac:dyDescent="0.25">
      <c r="A117" s="24">
        <v>115</v>
      </c>
      <c r="B117" s="23" t="s">
        <v>112</v>
      </c>
      <c r="C117" s="22" t="s">
        <v>15</v>
      </c>
      <c r="D117" s="25" t="s">
        <v>14</v>
      </c>
      <c r="E117" s="20">
        <v>43234</v>
      </c>
      <c r="F117" s="20" t="s">
        <v>36</v>
      </c>
      <c r="G117" s="20">
        <v>43271</v>
      </c>
      <c r="H117" s="19" t="s">
        <v>48</v>
      </c>
      <c r="I117" s="17">
        <v>400000000</v>
      </c>
      <c r="J117" s="18">
        <f>Table5402945[[#This Row],[Yurtiçi İhraç Limiti Nominal Tutar (TL)]]/4.7573</f>
        <v>84081306.623504937</v>
      </c>
      <c r="K117" s="17">
        <v>372660000</v>
      </c>
      <c r="L117" s="15">
        <f>Table5402945[[#This Row],[Yurtiçi İhraç Limiti Nominal Tutar (TL)]]-Table5402945[[#This Row],[Yurtiçi Satışı Gerçekleşen Nominal Tutar (TL)]]</f>
        <v>27340000</v>
      </c>
      <c r="M117" s="16"/>
      <c r="N117" s="16"/>
      <c r="O117" s="15"/>
      <c r="P117" s="15"/>
      <c r="Q117" s="14"/>
    </row>
    <row r="118" spans="1:17" s="2" customFormat="1" ht="15" customHeight="1" x14ac:dyDescent="0.25">
      <c r="A118" s="24">
        <v>116</v>
      </c>
      <c r="B118" s="23" t="s">
        <v>111</v>
      </c>
      <c r="C118" s="22" t="s">
        <v>20</v>
      </c>
      <c r="D118" s="25" t="s">
        <v>9</v>
      </c>
      <c r="E118" s="20">
        <v>43245</v>
      </c>
      <c r="F118" s="20" t="s">
        <v>36</v>
      </c>
      <c r="G118" s="20">
        <v>43271</v>
      </c>
      <c r="H118" s="19" t="s">
        <v>50</v>
      </c>
      <c r="I118" s="17"/>
      <c r="J118" s="18"/>
      <c r="K118" s="17"/>
      <c r="L118" s="15"/>
      <c r="M118" s="14">
        <v>125000000</v>
      </c>
      <c r="N118" s="16" t="s">
        <v>21</v>
      </c>
      <c r="O118" s="14">
        <v>125000000</v>
      </c>
      <c r="P118" s="15">
        <f>Table5402945[[#This Row],[Yurtdışı İhraç Limiti Nominal Tutar]]-Table5402945[[#This Row],[Yurtdışı Satışı Gerçekleşen Nominal Tutar]]</f>
        <v>0</v>
      </c>
      <c r="Q118" s="14">
        <f>Table5402945[[#This Row],[Yurtdışı Satışı Gerçekleşen Nominal Tutar]]*6.053</f>
        <v>756625000</v>
      </c>
    </row>
    <row r="119" spans="1:17" s="2" customFormat="1" ht="15" customHeight="1" x14ac:dyDescent="0.25">
      <c r="A119" s="24">
        <v>117</v>
      </c>
      <c r="B119" s="23" t="s">
        <v>226</v>
      </c>
      <c r="C119" s="22" t="s">
        <v>15</v>
      </c>
      <c r="D119" s="25" t="s">
        <v>9</v>
      </c>
      <c r="E119" s="20">
        <v>43255</v>
      </c>
      <c r="F119" s="20" t="s">
        <v>36</v>
      </c>
      <c r="G119" s="20">
        <v>43271</v>
      </c>
      <c r="H119" s="19" t="s">
        <v>48</v>
      </c>
      <c r="I119" s="17">
        <v>244581000</v>
      </c>
      <c r="J119" s="18">
        <f>Table5402945[[#This Row],[Yurtiçi İhraç Limiti Nominal Tutar (TL)]]/4.7573</f>
        <v>51411725.13820865</v>
      </c>
      <c r="K119" s="17">
        <v>239705000</v>
      </c>
      <c r="L119" s="15">
        <f>Table5402945[[#This Row],[Yurtiçi İhraç Limiti Nominal Tutar (TL)]]-Table5402945[[#This Row],[Yurtiçi Satışı Gerçekleşen Nominal Tutar (TL)]]-4876000</f>
        <v>0</v>
      </c>
      <c r="M119" s="16"/>
      <c r="N119" s="16"/>
      <c r="O119" s="15"/>
      <c r="P119" s="15"/>
      <c r="Q119" s="14"/>
    </row>
    <row r="120" spans="1:17" s="2" customFormat="1" ht="15" customHeight="1" x14ac:dyDescent="0.25">
      <c r="A120" s="24">
        <v>118</v>
      </c>
      <c r="B120" s="23" t="s">
        <v>69</v>
      </c>
      <c r="C120" s="22" t="s">
        <v>20</v>
      </c>
      <c r="D120" s="25" t="s">
        <v>9</v>
      </c>
      <c r="E120" s="20">
        <v>43160</v>
      </c>
      <c r="F120" s="20" t="s">
        <v>36</v>
      </c>
      <c r="G120" s="20">
        <v>43279</v>
      </c>
      <c r="H120" s="19" t="s">
        <v>44</v>
      </c>
      <c r="I120" s="17">
        <v>550000000</v>
      </c>
      <c r="J120" s="18">
        <f>Table5402945[[#This Row],[Yurtiçi İhraç Limiti Nominal Tutar (TL)]]/4.6166</f>
        <v>119135294.37248191</v>
      </c>
      <c r="K120" s="17">
        <v>0</v>
      </c>
      <c r="L120" s="15">
        <f>Table5402945[[#This Row],[Yurtiçi İhraç Limiti Nominal Tutar (TL)]]-Table5402945[[#This Row],[Yurtiçi Satışı Gerçekleşen Nominal Tutar (TL)]]</f>
        <v>550000000</v>
      </c>
      <c r="M120" s="16"/>
      <c r="N120" s="16"/>
      <c r="O120" s="15"/>
      <c r="P120" s="15"/>
      <c r="Q120" s="14"/>
    </row>
    <row r="121" spans="1:17" s="2" customFormat="1" ht="15" customHeight="1" x14ac:dyDescent="0.25">
      <c r="A121" s="24">
        <v>119</v>
      </c>
      <c r="B121" s="23" t="s">
        <v>109</v>
      </c>
      <c r="C121" s="22" t="s">
        <v>27</v>
      </c>
      <c r="D121" s="25" t="s">
        <v>26</v>
      </c>
      <c r="E121" s="20">
        <v>43244</v>
      </c>
      <c r="F121" s="20" t="s">
        <v>36</v>
      </c>
      <c r="G121" s="20">
        <v>43279</v>
      </c>
      <c r="H121" s="25" t="s">
        <v>44</v>
      </c>
      <c r="I121" s="17">
        <v>600000000</v>
      </c>
      <c r="J121" s="18">
        <f>Table5402945[[#This Row],[Yurtiçi İhraç Limiti Nominal Tutar (TL)]]/4.6166</f>
        <v>129965775.67907117</v>
      </c>
      <c r="K121" s="17">
        <v>400000000</v>
      </c>
      <c r="L121" s="15">
        <f>Table5402945[[#This Row],[Yurtiçi İhraç Limiti Nominal Tutar (TL)]]-Table5402945[[#This Row],[Yurtiçi Satışı Gerçekleşen Nominal Tutar (TL)]]</f>
        <v>200000000</v>
      </c>
      <c r="M121" s="16"/>
      <c r="N121" s="16"/>
      <c r="O121" s="15"/>
      <c r="P121" s="15"/>
      <c r="Q121" s="14"/>
    </row>
    <row r="122" spans="1:17" s="2" customFormat="1" ht="15" customHeight="1" x14ac:dyDescent="0.25">
      <c r="A122" s="24">
        <v>120</v>
      </c>
      <c r="B122" s="23" t="s">
        <v>108</v>
      </c>
      <c r="C122" s="22" t="s">
        <v>10</v>
      </c>
      <c r="D122" s="25" t="s">
        <v>9</v>
      </c>
      <c r="E122" s="20">
        <v>43252</v>
      </c>
      <c r="F122" s="20" t="s">
        <v>36</v>
      </c>
      <c r="G122" s="20">
        <v>43279</v>
      </c>
      <c r="H122" s="19" t="s">
        <v>44</v>
      </c>
      <c r="I122" s="17">
        <v>75000000</v>
      </c>
      <c r="J122" s="18">
        <f>Table5402945[[#This Row],[Yurtiçi İhraç Limiti Nominal Tutar (TL)]]/4.6166</f>
        <v>16245721.959883897</v>
      </c>
      <c r="K122" s="17">
        <v>0</v>
      </c>
      <c r="L122" s="15">
        <f>Table5402945[[#This Row],[Yurtiçi İhraç Limiti Nominal Tutar (TL)]]-Table5402945[[#This Row],[Yurtiçi Satışı Gerçekleşen Nominal Tutar (TL)]]</f>
        <v>75000000</v>
      </c>
      <c r="M122" s="16"/>
      <c r="N122" s="16"/>
      <c r="O122" s="15"/>
      <c r="P122" s="15"/>
      <c r="Q122" s="14"/>
    </row>
    <row r="123" spans="1:17" s="2" customFormat="1" ht="15" customHeight="1" x14ac:dyDescent="0.25">
      <c r="A123" s="24">
        <v>121</v>
      </c>
      <c r="B123" s="23" t="s">
        <v>107</v>
      </c>
      <c r="C123" s="22" t="s">
        <v>15</v>
      </c>
      <c r="D123" s="25" t="s">
        <v>9</v>
      </c>
      <c r="E123" s="20">
        <v>43255</v>
      </c>
      <c r="F123" s="20" t="s">
        <v>36</v>
      </c>
      <c r="G123" s="20">
        <v>43279</v>
      </c>
      <c r="H123" s="19" t="s">
        <v>48</v>
      </c>
      <c r="I123" s="17">
        <v>160000000</v>
      </c>
      <c r="J123" s="18">
        <f>Table5402945[[#This Row],[Yurtiçi İhraç Limiti Nominal Tutar (TL)]]/4.6166</f>
        <v>34657540.181085646</v>
      </c>
      <c r="K123" s="17">
        <v>0</v>
      </c>
      <c r="L123" s="15">
        <f>Table5402945[[#This Row],[Yurtiçi İhraç Limiti Nominal Tutar (TL)]]-Table5402945[[#This Row],[Yurtiçi Satışı Gerçekleşen Nominal Tutar (TL)]]</f>
        <v>160000000</v>
      </c>
      <c r="M123" s="16"/>
      <c r="N123" s="16"/>
      <c r="O123" s="15"/>
      <c r="P123" s="15"/>
      <c r="Q123" s="14"/>
    </row>
    <row r="124" spans="1:17" s="2" customFormat="1" ht="15" customHeight="1" x14ac:dyDescent="0.25">
      <c r="A124" s="24">
        <v>122</v>
      </c>
      <c r="B124" s="23" t="s">
        <v>106</v>
      </c>
      <c r="C124" s="22" t="s">
        <v>15</v>
      </c>
      <c r="D124" s="25" t="s">
        <v>9</v>
      </c>
      <c r="E124" s="20">
        <v>43256</v>
      </c>
      <c r="F124" s="20" t="s">
        <v>36</v>
      </c>
      <c r="G124" s="20">
        <v>43279</v>
      </c>
      <c r="H124" s="19" t="s">
        <v>44</v>
      </c>
      <c r="I124" s="17">
        <v>130000000</v>
      </c>
      <c r="J124" s="18">
        <f>Table5402945[[#This Row],[Yurtiçi İhraç Limiti Nominal Tutar (TL)]]/4.6166</f>
        <v>28159251.397132087</v>
      </c>
      <c r="K124" s="17">
        <v>0</v>
      </c>
      <c r="L124" s="15">
        <f>Table5402945[[#This Row],[Yurtiçi İhraç Limiti Nominal Tutar (TL)]]-Table5402945[[#This Row],[Yurtiçi Satışı Gerçekleşen Nominal Tutar (TL)]]</f>
        <v>130000000</v>
      </c>
      <c r="M124" s="16"/>
      <c r="N124" s="16"/>
      <c r="O124" s="15"/>
      <c r="P124" s="15"/>
      <c r="Q124" s="14"/>
    </row>
    <row r="125" spans="1:17" s="2" customFormat="1" ht="15" customHeight="1" x14ac:dyDescent="0.25">
      <c r="A125" s="24">
        <v>123</v>
      </c>
      <c r="B125" s="23" t="s">
        <v>105</v>
      </c>
      <c r="C125" s="22" t="s">
        <v>15</v>
      </c>
      <c r="D125" s="25" t="s">
        <v>9</v>
      </c>
      <c r="E125" s="20">
        <v>43263</v>
      </c>
      <c r="F125" s="20" t="s">
        <v>36</v>
      </c>
      <c r="G125" s="20">
        <v>43279</v>
      </c>
      <c r="H125" s="19" t="s">
        <v>44</v>
      </c>
      <c r="I125" s="17">
        <v>100000000</v>
      </c>
      <c r="J125" s="18">
        <f>Table5402945[[#This Row],[Yurtiçi İhraç Limiti Nominal Tutar (TL)]]/4.6166</f>
        <v>21660962.613178529</v>
      </c>
      <c r="K125" s="17">
        <v>99280000</v>
      </c>
      <c r="L125" s="15">
        <f>Table5402945[[#This Row],[Yurtiçi İhraç Limiti Nominal Tutar (TL)]]-Table5402945[[#This Row],[Yurtiçi Satışı Gerçekleşen Nominal Tutar (TL)]]</f>
        <v>720000</v>
      </c>
      <c r="M125" s="16"/>
      <c r="N125" s="16"/>
      <c r="O125" s="15"/>
      <c r="P125" s="15"/>
      <c r="Q125" s="14"/>
    </row>
    <row r="126" spans="1:17" s="2" customFormat="1" ht="15" customHeight="1" x14ac:dyDescent="0.25">
      <c r="A126" s="24">
        <v>124</v>
      </c>
      <c r="B126" s="23" t="s">
        <v>104</v>
      </c>
      <c r="C126" s="22" t="s">
        <v>10</v>
      </c>
      <c r="D126" s="19" t="s">
        <v>9</v>
      </c>
      <c r="E126" s="21">
        <v>43209</v>
      </c>
      <c r="F126" s="20" t="s">
        <v>36</v>
      </c>
      <c r="G126" s="21">
        <v>43286</v>
      </c>
      <c r="H126" s="19" t="s">
        <v>50</v>
      </c>
      <c r="I126" s="17"/>
      <c r="J126" s="18"/>
      <c r="K126" s="17"/>
      <c r="L126" s="15"/>
      <c r="M126" s="14">
        <v>350000000</v>
      </c>
      <c r="N126" s="16" t="s">
        <v>21</v>
      </c>
      <c r="O126" s="15">
        <v>0</v>
      </c>
      <c r="P126" s="15">
        <f>Table5402945[[#This Row],[Yurtdışı İhraç Limiti Nominal Tutar]]-Table5402945[[#This Row],[Yurtdışı Satışı Gerçekleşen Nominal Tutar]]</f>
        <v>350000000</v>
      </c>
      <c r="Q126" s="14">
        <f>Table5402945[[#This Row],[Yurtdışı Satışı Gerçekleşen Nominal Tutar]]*6.053</f>
        <v>0</v>
      </c>
    </row>
    <row r="127" spans="1:17" s="2" customFormat="1" ht="15" customHeight="1" x14ac:dyDescent="0.25">
      <c r="A127" s="24">
        <v>125</v>
      </c>
      <c r="B127" s="23" t="s">
        <v>103</v>
      </c>
      <c r="C127" s="22" t="s">
        <v>15</v>
      </c>
      <c r="D127" s="19" t="s">
        <v>9</v>
      </c>
      <c r="E127" s="21">
        <v>43252</v>
      </c>
      <c r="F127" s="20" t="s">
        <v>36</v>
      </c>
      <c r="G127" s="21">
        <v>43286</v>
      </c>
      <c r="H127" s="19" t="s">
        <v>48</v>
      </c>
      <c r="I127" s="17">
        <v>889000000</v>
      </c>
      <c r="J127" s="18">
        <f>Table5402945[[#This Row],[Yurtiçi İhraç Limiti Nominal Tutar (TL)]]/4.651</f>
        <v>191141689.95914859</v>
      </c>
      <c r="K127" s="17">
        <v>889000000</v>
      </c>
      <c r="L127" s="15">
        <f>Table5402945[[#This Row],[Yurtiçi İhraç Limiti Nominal Tutar (TL)]]-Table5402945[[#This Row],[Yurtiçi Satışı Gerçekleşen Nominal Tutar (TL)]]</f>
        <v>0</v>
      </c>
      <c r="M127" s="16"/>
      <c r="N127" s="16"/>
      <c r="O127" s="15"/>
      <c r="P127" s="15"/>
      <c r="Q127" s="14"/>
    </row>
    <row r="128" spans="1:17" s="2" customFormat="1" ht="15" customHeight="1" x14ac:dyDescent="0.25">
      <c r="A128" s="24">
        <v>126</v>
      </c>
      <c r="B128" s="23" t="s">
        <v>102</v>
      </c>
      <c r="C128" s="22" t="s">
        <v>20</v>
      </c>
      <c r="D128" s="19" t="s">
        <v>9</v>
      </c>
      <c r="E128" s="21">
        <v>43252</v>
      </c>
      <c r="F128" s="20" t="s">
        <v>36</v>
      </c>
      <c r="G128" s="21">
        <v>43286</v>
      </c>
      <c r="H128" s="19" t="s">
        <v>44</v>
      </c>
      <c r="I128" s="17">
        <v>1100000000</v>
      </c>
      <c r="J128" s="18">
        <f>Table5402945[[#This Row],[Yurtiçi İhraç Limiti Nominal Tutar (TL)]]/4.651</f>
        <v>236508277.78972265</v>
      </c>
      <c r="K128" s="17">
        <v>573218000</v>
      </c>
      <c r="L128" s="15">
        <f>Table5402945[[#This Row],[Yurtiçi İhraç Limiti Nominal Tutar (TL)]]-Table5402945[[#This Row],[Yurtiçi Satışı Gerçekleşen Nominal Tutar (TL)]]</f>
        <v>526782000</v>
      </c>
      <c r="M128" s="16"/>
      <c r="N128" s="16"/>
      <c r="O128" s="15"/>
      <c r="P128" s="15"/>
      <c r="Q128" s="14"/>
    </row>
    <row r="129" spans="1:17" s="2" customFormat="1" ht="15" customHeight="1" x14ac:dyDescent="0.25">
      <c r="A129" s="24">
        <v>127</v>
      </c>
      <c r="B129" s="23" t="s">
        <v>101</v>
      </c>
      <c r="C129" s="22" t="s">
        <v>15</v>
      </c>
      <c r="D129" s="19" t="s">
        <v>9</v>
      </c>
      <c r="E129" s="21">
        <v>43262</v>
      </c>
      <c r="F129" s="20" t="s">
        <v>36</v>
      </c>
      <c r="G129" s="21">
        <v>43286</v>
      </c>
      <c r="H129" s="19" t="s">
        <v>48</v>
      </c>
      <c r="I129" s="17">
        <v>95000000</v>
      </c>
      <c r="J129" s="18">
        <f>Table5402945[[#This Row],[Yurtiçi İhraç Limiti Nominal Tutar (TL)]]/4.651</f>
        <v>20425714.900021501</v>
      </c>
      <c r="K129" s="17">
        <v>30000000</v>
      </c>
      <c r="L129" s="15">
        <f>Table5402945[[#This Row],[Yurtiçi İhraç Limiti Nominal Tutar (TL)]]-Table5402945[[#This Row],[Yurtiçi Satışı Gerçekleşen Nominal Tutar (TL)]]</f>
        <v>65000000</v>
      </c>
      <c r="M129" s="16"/>
      <c r="N129" s="16"/>
      <c r="O129" s="15"/>
      <c r="P129" s="15"/>
      <c r="Q129" s="14"/>
    </row>
    <row r="130" spans="1:17" s="2" customFormat="1" ht="15" customHeight="1" x14ac:dyDescent="0.25">
      <c r="A130" s="24">
        <v>128</v>
      </c>
      <c r="B130" s="23" t="s">
        <v>100</v>
      </c>
      <c r="C130" s="22" t="s">
        <v>15</v>
      </c>
      <c r="D130" s="19" t="s">
        <v>9</v>
      </c>
      <c r="E130" s="21">
        <v>43263</v>
      </c>
      <c r="F130" s="20" t="s">
        <v>36</v>
      </c>
      <c r="G130" s="21">
        <v>43286</v>
      </c>
      <c r="H130" s="19" t="s">
        <v>48</v>
      </c>
      <c r="I130" s="17">
        <v>300000000</v>
      </c>
      <c r="J130" s="18">
        <f>Table5402945[[#This Row],[Yurtiçi İhraç Limiti Nominal Tutar (TL)]]/4.651</f>
        <v>64502257.57901527</v>
      </c>
      <c r="K130" s="17">
        <v>60000000</v>
      </c>
      <c r="L130" s="15">
        <f>Table5402945[[#This Row],[Yurtiçi İhraç Limiti Nominal Tutar (TL)]]-Table5402945[[#This Row],[Yurtiçi Satışı Gerçekleşen Nominal Tutar (TL)]]</f>
        <v>240000000</v>
      </c>
      <c r="M130" s="16"/>
      <c r="N130" s="16"/>
      <c r="O130" s="15"/>
      <c r="P130" s="15"/>
      <c r="Q130" s="14"/>
    </row>
    <row r="131" spans="1:17" s="2" customFormat="1" ht="15" customHeight="1" x14ac:dyDescent="0.25">
      <c r="A131" s="24">
        <v>129</v>
      </c>
      <c r="B131" s="23" t="s">
        <v>100</v>
      </c>
      <c r="C131" s="22" t="s">
        <v>15</v>
      </c>
      <c r="D131" s="19" t="s">
        <v>9</v>
      </c>
      <c r="E131" s="21">
        <v>43263</v>
      </c>
      <c r="F131" s="20" t="s">
        <v>36</v>
      </c>
      <c r="G131" s="21">
        <v>43286</v>
      </c>
      <c r="H131" s="19" t="s">
        <v>44</v>
      </c>
      <c r="I131" s="17">
        <v>125000000</v>
      </c>
      <c r="J131" s="18">
        <f>Table5402945[[#This Row],[Yurtiçi İhraç Limiti Nominal Tutar (TL)]]/4.651</f>
        <v>26875940.657923028</v>
      </c>
      <c r="K131" s="17">
        <v>0</v>
      </c>
      <c r="L131" s="30">
        <f>Table5402945[[#This Row],[Yurtiçi İhraç Limiti Nominal Tutar (TL)]]-Table5402945[[#This Row],[Yurtiçi Satışı Gerçekleşen Nominal Tutar (TL)]]</f>
        <v>125000000</v>
      </c>
      <c r="M131" s="16"/>
      <c r="N131" s="16"/>
      <c r="O131" s="15"/>
      <c r="P131" s="15"/>
      <c r="Q131" s="29"/>
    </row>
    <row r="132" spans="1:17" s="2" customFormat="1" ht="15" customHeight="1" x14ac:dyDescent="0.25">
      <c r="A132" s="24">
        <v>130</v>
      </c>
      <c r="B132" s="28" t="s">
        <v>99</v>
      </c>
      <c r="C132" s="22" t="s">
        <v>15</v>
      </c>
      <c r="D132" s="19" t="s">
        <v>9</v>
      </c>
      <c r="E132" s="21">
        <v>43264</v>
      </c>
      <c r="F132" s="20" t="s">
        <v>36</v>
      </c>
      <c r="G132" s="21">
        <v>43286</v>
      </c>
      <c r="H132" s="19" t="s">
        <v>44</v>
      </c>
      <c r="I132" s="17">
        <v>103000000</v>
      </c>
      <c r="J132" s="18">
        <f>Table5402945[[#This Row],[Yurtiçi İhraç Limiti Nominal Tutar (TL)]]/4.651</f>
        <v>22145775.102128576</v>
      </c>
      <c r="K132" s="17">
        <v>20447700</v>
      </c>
      <c r="L132" s="15">
        <f>Table5402945[[#This Row],[Yurtiçi İhraç Limiti Nominal Tutar (TL)]]-Table5402945[[#This Row],[Yurtiçi Satışı Gerçekleşen Nominal Tutar (TL)]]</f>
        <v>82552300</v>
      </c>
      <c r="M132" s="16"/>
      <c r="N132" s="16"/>
      <c r="O132" s="15"/>
      <c r="P132" s="15"/>
      <c r="Q132" s="14"/>
    </row>
    <row r="133" spans="1:17" s="2" customFormat="1" ht="15" customHeight="1" x14ac:dyDescent="0.25">
      <c r="A133" s="24">
        <v>131</v>
      </c>
      <c r="B133" s="23" t="s">
        <v>98</v>
      </c>
      <c r="C133" s="22" t="s">
        <v>15</v>
      </c>
      <c r="D133" s="19" t="s">
        <v>9</v>
      </c>
      <c r="E133" s="21">
        <v>43269</v>
      </c>
      <c r="F133" s="20" t="s">
        <v>36</v>
      </c>
      <c r="G133" s="21">
        <v>43286</v>
      </c>
      <c r="H133" s="19" t="s">
        <v>44</v>
      </c>
      <c r="I133" s="17">
        <v>435000000</v>
      </c>
      <c r="J133" s="18">
        <f>Table5402945[[#This Row],[Yurtiçi İhraç Limiti Nominal Tutar (TL)]]/4.651</f>
        <v>93528273.489572138</v>
      </c>
      <c r="K133" s="17">
        <v>435000000</v>
      </c>
      <c r="L133" s="15">
        <f>Table5402945[[#This Row],[Yurtiçi İhraç Limiti Nominal Tutar (TL)]]-Table5402945[[#This Row],[Yurtiçi Satışı Gerçekleşen Nominal Tutar (TL)]]</f>
        <v>0</v>
      </c>
      <c r="M133" s="16"/>
      <c r="N133" s="16"/>
      <c r="O133" s="15"/>
      <c r="P133" s="15"/>
      <c r="Q133" s="14"/>
    </row>
    <row r="134" spans="1:17" s="2" customFormat="1" ht="15" customHeight="1" x14ac:dyDescent="0.25">
      <c r="A134" s="24">
        <v>132</v>
      </c>
      <c r="B134" s="23" t="s">
        <v>97</v>
      </c>
      <c r="C134" s="22" t="s">
        <v>15</v>
      </c>
      <c r="D134" s="19" t="s">
        <v>9</v>
      </c>
      <c r="E134" s="21">
        <v>43270</v>
      </c>
      <c r="F134" s="20" t="s">
        <v>36</v>
      </c>
      <c r="G134" s="21">
        <v>43286</v>
      </c>
      <c r="H134" s="19" t="s">
        <v>44</v>
      </c>
      <c r="I134" s="17">
        <v>334000000</v>
      </c>
      <c r="J134" s="18">
        <f>Table5402945[[#This Row],[Yurtiçi İhraç Limiti Nominal Tutar (TL)]]/4.651</f>
        <v>71812513.437970325</v>
      </c>
      <c r="K134" s="17">
        <v>318300000</v>
      </c>
      <c r="L134" s="15">
        <f>Table5402945[[#This Row],[Yurtiçi İhraç Limiti Nominal Tutar (TL)]]-Table5402945[[#This Row],[Yurtiçi Satışı Gerçekleşen Nominal Tutar (TL)]]</f>
        <v>15700000</v>
      </c>
      <c r="M134" s="16"/>
      <c r="N134" s="16"/>
      <c r="O134" s="15"/>
      <c r="P134" s="15"/>
      <c r="Q134" s="14"/>
    </row>
    <row r="135" spans="1:17" s="2" customFormat="1" ht="15" customHeight="1" x14ac:dyDescent="0.25">
      <c r="A135" s="24">
        <v>133</v>
      </c>
      <c r="B135" s="23" t="s">
        <v>96</v>
      </c>
      <c r="C135" s="22" t="s">
        <v>15</v>
      </c>
      <c r="D135" s="19" t="s">
        <v>9</v>
      </c>
      <c r="E135" s="21">
        <v>43276</v>
      </c>
      <c r="F135" s="20" t="s">
        <v>36</v>
      </c>
      <c r="G135" s="21">
        <v>43292</v>
      </c>
      <c r="H135" s="19" t="s">
        <v>44</v>
      </c>
      <c r="I135" s="17">
        <v>260000000</v>
      </c>
      <c r="J135" s="18">
        <f>Table5402945[[#This Row],[Yurtiçi İhraç Limiti Nominal Tutar (TL)]]/4.7574</f>
        <v>54651700.508681215</v>
      </c>
      <c r="K135" s="17">
        <v>185000000</v>
      </c>
      <c r="L135" s="15">
        <f>Table5402945[[#This Row],[Yurtiçi İhraç Limiti Nominal Tutar (TL)]]-Table5402945[[#This Row],[Yurtiçi Satışı Gerçekleşen Nominal Tutar (TL)]]</f>
        <v>75000000</v>
      </c>
      <c r="M135" s="16"/>
      <c r="N135" s="16"/>
      <c r="O135" s="15"/>
      <c r="P135" s="15"/>
      <c r="Q135" s="14"/>
    </row>
    <row r="136" spans="1:17" s="2" customFormat="1" ht="15" customHeight="1" x14ac:dyDescent="0.25">
      <c r="A136" s="24">
        <v>134</v>
      </c>
      <c r="B136" s="23" t="s">
        <v>95</v>
      </c>
      <c r="C136" s="22" t="s">
        <v>20</v>
      </c>
      <c r="D136" s="19" t="s">
        <v>9</v>
      </c>
      <c r="E136" s="21">
        <v>43244</v>
      </c>
      <c r="F136" s="20" t="s">
        <v>36</v>
      </c>
      <c r="G136" s="21">
        <v>43300</v>
      </c>
      <c r="H136" s="19" t="s">
        <v>48</v>
      </c>
      <c r="I136" s="17">
        <v>900000000</v>
      </c>
      <c r="J136" s="18">
        <f>Table5402945[[#This Row],[Yurtiçi İhraç Limiti Nominal Tutar (TL)]]/4.8317</f>
        <v>186269842.91243249</v>
      </c>
      <c r="K136" s="17">
        <v>486140000</v>
      </c>
      <c r="L136" s="15">
        <f>Table5402945[[#This Row],[Yurtiçi İhraç Limiti Nominal Tutar (TL)]]-Table5402945[[#This Row],[Yurtiçi Satışı Gerçekleşen Nominal Tutar (TL)]]</f>
        <v>413860000</v>
      </c>
      <c r="M136" s="16"/>
      <c r="N136" s="16"/>
      <c r="O136" s="15"/>
      <c r="P136" s="15"/>
      <c r="Q136" s="14"/>
    </row>
    <row r="137" spans="1:17" s="2" customFormat="1" ht="15" customHeight="1" x14ac:dyDescent="0.25">
      <c r="A137" s="24">
        <v>135</v>
      </c>
      <c r="B137" s="23" t="s">
        <v>94</v>
      </c>
      <c r="C137" s="22" t="s">
        <v>20</v>
      </c>
      <c r="D137" s="19" t="s">
        <v>9</v>
      </c>
      <c r="E137" s="21">
        <v>43263</v>
      </c>
      <c r="F137" s="20" t="s">
        <v>36</v>
      </c>
      <c r="G137" s="21">
        <v>43300</v>
      </c>
      <c r="H137" s="19" t="s">
        <v>48</v>
      </c>
      <c r="I137" s="17">
        <v>1044000000</v>
      </c>
      <c r="J137" s="18">
        <f>Table5402945[[#This Row],[Yurtiçi İhraç Limiti Nominal Tutar (TL)]]/4.8317</f>
        <v>216073017.7784217</v>
      </c>
      <c r="K137" s="17">
        <v>1008020000</v>
      </c>
      <c r="L137" s="15">
        <f>Table5402945[[#This Row],[Yurtiçi İhraç Limiti Nominal Tutar (TL)]]-Table5402945[[#This Row],[Yurtiçi Satışı Gerçekleşen Nominal Tutar (TL)]]</f>
        <v>35980000</v>
      </c>
      <c r="M137" s="16"/>
      <c r="N137" s="16"/>
      <c r="O137" s="15"/>
      <c r="P137" s="15"/>
      <c r="Q137" s="14"/>
    </row>
    <row r="138" spans="1:17" s="2" customFormat="1" ht="15" customHeight="1" x14ac:dyDescent="0.25">
      <c r="A138" s="24">
        <v>136</v>
      </c>
      <c r="B138" s="23" t="s">
        <v>93</v>
      </c>
      <c r="C138" s="22" t="s">
        <v>10</v>
      </c>
      <c r="D138" s="19" t="s">
        <v>9</v>
      </c>
      <c r="E138" s="21">
        <v>43277</v>
      </c>
      <c r="F138" s="20" t="s">
        <v>36</v>
      </c>
      <c r="G138" s="21">
        <v>43300</v>
      </c>
      <c r="H138" s="19" t="s">
        <v>44</v>
      </c>
      <c r="I138" s="17">
        <v>500000000</v>
      </c>
      <c r="J138" s="18">
        <f>Table5402945[[#This Row],[Yurtiçi İhraç Limiti Nominal Tutar (TL)]]/4.8317</f>
        <v>103483246.06246249</v>
      </c>
      <c r="K138" s="17">
        <v>0</v>
      </c>
      <c r="L138" s="15">
        <f>Table5402945[[#This Row],[Yurtiçi İhraç Limiti Nominal Tutar (TL)]]-Table5402945[[#This Row],[Yurtiçi Satışı Gerçekleşen Nominal Tutar (TL)]]</f>
        <v>500000000</v>
      </c>
      <c r="M138" s="16"/>
      <c r="N138" s="16"/>
      <c r="O138" s="15"/>
      <c r="P138" s="15"/>
      <c r="Q138" s="14"/>
    </row>
    <row r="139" spans="1:17" s="2" customFormat="1" ht="15" customHeight="1" x14ac:dyDescent="0.25">
      <c r="A139" s="24">
        <v>137</v>
      </c>
      <c r="B139" s="23" t="s">
        <v>92</v>
      </c>
      <c r="C139" s="22" t="s">
        <v>10</v>
      </c>
      <c r="D139" s="19" t="s">
        <v>9</v>
      </c>
      <c r="E139" s="21">
        <v>43277</v>
      </c>
      <c r="F139" s="20" t="s">
        <v>36</v>
      </c>
      <c r="G139" s="21">
        <v>43300</v>
      </c>
      <c r="H139" s="19" t="s">
        <v>44</v>
      </c>
      <c r="I139" s="17">
        <v>600000000</v>
      </c>
      <c r="J139" s="18">
        <f>Table5402945[[#This Row],[Yurtiçi İhraç Limiti Nominal Tutar (TL)]]/4.8317</f>
        <v>124179895.27495499</v>
      </c>
      <c r="K139" s="17">
        <v>0</v>
      </c>
      <c r="L139" s="15">
        <f>Table5402945[[#This Row],[Yurtiçi İhraç Limiti Nominal Tutar (TL)]]-Table5402945[[#This Row],[Yurtiçi Satışı Gerçekleşen Nominal Tutar (TL)]]</f>
        <v>600000000</v>
      </c>
      <c r="M139" s="16"/>
      <c r="N139" s="16"/>
      <c r="O139" s="15"/>
      <c r="P139" s="15"/>
      <c r="Q139" s="14"/>
    </row>
    <row r="140" spans="1:17" s="2" customFormat="1" ht="15" customHeight="1" x14ac:dyDescent="0.25">
      <c r="A140" s="24">
        <v>138</v>
      </c>
      <c r="B140" s="23" t="s">
        <v>91</v>
      </c>
      <c r="C140" s="22" t="s">
        <v>15</v>
      </c>
      <c r="D140" s="19" t="s">
        <v>9</v>
      </c>
      <c r="E140" s="21">
        <v>43280</v>
      </c>
      <c r="F140" s="20" t="s">
        <v>36</v>
      </c>
      <c r="G140" s="21">
        <v>43300</v>
      </c>
      <c r="H140" s="19" t="s">
        <v>44</v>
      </c>
      <c r="I140" s="17">
        <v>650000000</v>
      </c>
      <c r="J140" s="18">
        <f>Table5402945[[#This Row],[Yurtiçi İhraç Limiti Nominal Tutar (TL)]]/4.8317</f>
        <v>134528219.88120124</v>
      </c>
      <c r="K140" s="17">
        <v>565280000</v>
      </c>
      <c r="L140" s="15">
        <f>Table5402945[[#This Row],[Yurtiçi İhraç Limiti Nominal Tutar (TL)]]-Table5402945[[#This Row],[Yurtiçi Satışı Gerçekleşen Nominal Tutar (TL)]]</f>
        <v>84720000</v>
      </c>
      <c r="M140" s="16"/>
      <c r="N140" s="16"/>
      <c r="O140" s="15"/>
      <c r="P140" s="15"/>
      <c r="Q140" s="14"/>
    </row>
    <row r="141" spans="1:17" s="2" customFormat="1" ht="15" customHeight="1" x14ac:dyDescent="0.25">
      <c r="A141" s="24">
        <v>139</v>
      </c>
      <c r="B141" s="23" t="s">
        <v>90</v>
      </c>
      <c r="C141" s="22" t="s">
        <v>20</v>
      </c>
      <c r="D141" s="19" t="s">
        <v>9</v>
      </c>
      <c r="E141" s="21">
        <v>43287</v>
      </c>
      <c r="F141" s="20" t="s">
        <v>36</v>
      </c>
      <c r="G141" s="21">
        <v>43300</v>
      </c>
      <c r="H141" s="19" t="s">
        <v>44</v>
      </c>
      <c r="I141" s="17">
        <v>600000000</v>
      </c>
      <c r="J141" s="18">
        <f>Table5402945[[#This Row],[Yurtiçi İhraç Limiti Nominal Tutar (TL)]]/4.8317</f>
        <v>124179895.27495499</v>
      </c>
      <c r="K141" s="17">
        <v>510000000</v>
      </c>
      <c r="L141" s="15">
        <f>Table5402945[[#This Row],[Yurtiçi İhraç Limiti Nominal Tutar (TL)]]-Table5402945[[#This Row],[Yurtiçi Satışı Gerçekleşen Nominal Tutar (TL)]]</f>
        <v>90000000</v>
      </c>
      <c r="M141" s="16"/>
      <c r="N141" s="16"/>
      <c r="O141" s="15"/>
      <c r="P141" s="15"/>
      <c r="Q141" s="14"/>
    </row>
    <row r="142" spans="1:17" s="2" customFormat="1" ht="15" customHeight="1" x14ac:dyDescent="0.25">
      <c r="A142" s="24">
        <v>140</v>
      </c>
      <c r="B142" s="23" t="s">
        <v>89</v>
      </c>
      <c r="C142" s="22" t="s">
        <v>20</v>
      </c>
      <c r="D142" s="19" t="s">
        <v>9</v>
      </c>
      <c r="E142" s="21">
        <v>43293</v>
      </c>
      <c r="F142" s="20" t="s">
        <v>36</v>
      </c>
      <c r="G142" s="21">
        <v>43300</v>
      </c>
      <c r="H142" s="19" t="s">
        <v>44</v>
      </c>
      <c r="I142" s="17">
        <v>4000000000</v>
      </c>
      <c r="J142" s="18">
        <f>Table5402945[[#This Row],[Yurtiçi İhraç Limiti Nominal Tutar (TL)]]/4.8317</f>
        <v>827865968.49969995</v>
      </c>
      <c r="K142" s="17">
        <v>0</v>
      </c>
      <c r="L142" s="15">
        <f>Table5402945[[#This Row],[Yurtiçi İhraç Limiti Nominal Tutar (TL)]]-Table5402945[[#This Row],[Yurtiçi Satışı Gerçekleşen Nominal Tutar (TL)]]</f>
        <v>4000000000</v>
      </c>
      <c r="M142" s="16"/>
      <c r="N142" s="16"/>
      <c r="O142" s="15"/>
      <c r="P142" s="15"/>
      <c r="Q142" s="14"/>
    </row>
    <row r="143" spans="1:17" s="2" customFormat="1" ht="15" customHeight="1" x14ac:dyDescent="0.25">
      <c r="A143" s="24">
        <v>141</v>
      </c>
      <c r="B143" s="23" t="s">
        <v>88</v>
      </c>
      <c r="C143" s="22" t="s">
        <v>15</v>
      </c>
      <c r="D143" s="19" t="s">
        <v>14</v>
      </c>
      <c r="E143" s="21">
        <v>43172</v>
      </c>
      <c r="F143" s="20" t="s">
        <v>36</v>
      </c>
      <c r="G143" s="21">
        <v>43306</v>
      </c>
      <c r="H143" s="19" t="s">
        <v>44</v>
      </c>
      <c r="I143" s="17">
        <v>100000000</v>
      </c>
      <c r="J143" s="18">
        <f>Table5402945[[#This Row],[Yurtiçi İhraç Limiti Nominal Tutar (TL)]]/4.8628</f>
        <v>20564283.951632805</v>
      </c>
      <c r="K143" s="17">
        <v>0</v>
      </c>
      <c r="L143" s="15">
        <f>Table5402945[[#This Row],[Yurtiçi İhraç Limiti Nominal Tutar (TL)]]-Table5402945[[#This Row],[Yurtiçi Satışı Gerçekleşen Nominal Tutar (TL)]]</f>
        <v>100000000</v>
      </c>
      <c r="M143" s="16"/>
      <c r="N143" s="16"/>
      <c r="O143" s="15"/>
      <c r="P143" s="15"/>
      <c r="Q143" s="14"/>
    </row>
    <row r="144" spans="1:17" s="2" customFormat="1" ht="15" customHeight="1" x14ac:dyDescent="0.25">
      <c r="A144" s="24">
        <v>142</v>
      </c>
      <c r="B144" s="23" t="s">
        <v>58</v>
      </c>
      <c r="C144" s="22" t="s">
        <v>15</v>
      </c>
      <c r="D144" s="19" t="s">
        <v>9</v>
      </c>
      <c r="E144" s="21">
        <v>43290</v>
      </c>
      <c r="F144" s="20" t="s">
        <v>36</v>
      </c>
      <c r="G144" s="21">
        <v>43306</v>
      </c>
      <c r="H144" s="19" t="s">
        <v>48</v>
      </c>
      <c r="I144" s="17">
        <v>1200000000</v>
      </c>
      <c r="J144" s="18">
        <f>Table5402945[[#This Row],[Yurtiçi İhraç Limiti Nominal Tutar (TL)]]/4.8628</f>
        <v>246771407.41959366</v>
      </c>
      <c r="K144" s="17">
        <v>1195103000</v>
      </c>
      <c r="L144" s="15">
        <f>Table5402945[[#This Row],[Yurtiçi İhraç Limiti Nominal Tutar (TL)]]-Table5402945[[#This Row],[Yurtiçi Satışı Gerçekleşen Nominal Tutar (TL)]]</f>
        <v>4897000</v>
      </c>
      <c r="M144" s="16"/>
      <c r="N144" s="16"/>
      <c r="O144" s="15"/>
      <c r="P144" s="15"/>
      <c r="Q144" s="14"/>
    </row>
    <row r="145" spans="1:17" s="2" customFormat="1" ht="15" customHeight="1" x14ac:dyDescent="0.25">
      <c r="A145" s="24">
        <v>143</v>
      </c>
      <c r="B145" s="23" t="s">
        <v>87</v>
      </c>
      <c r="C145" s="22" t="s">
        <v>10</v>
      </c>
      <c r="D145" s="19" t="s">
        <v>9</v>
      </c>
      <c r="E145" s="21">
        <v>43291</v>
      </c>
      <c r="F145" s="20" t="s">
        <v>36</v>
      </c>
      <c r="G145" s="21">
        <v>43306</v>
      </c>
      <c r="H145" s="19" t="s">
        <v>44</v>
      </c>
      <c r="I145" s="17">
        <v>150000000</v>
      </c>
      <c r="J145" s="18">
        <f>Table5402945[[#This Row],[Yurtiçi İhraç Limiti Nominal Tutar (TL)]]/4.8628</f>
        <v>30846425.927449208</v>
      </c>
      <c r="K145" s="17">
        <v>0</v>
      </c>
      <c r="L145" s="15">
        <f>Table5402945[[#This Row],[Yurtiçi İhraç Limiti Nominal Tutar (TL)]]-Table5402945[[#This Row],[Yurtiçi Satışı Gerçekleşen Nominal Tutar (TL)]]</f>
        <v>150000000</v>
      </c>
      <c r="M145" s="16"/>
      <c r="N145" s="16"/>
      <c r="O145" s="15"/>
      <c r="P145" s="15"/>
      <c r="Q145" s="14"/>
    </row>
    <row r="146" spans="1:17" s="2" customFormat="1" ht="15" customHeight="1" x14ac:dyDescent="0.25">
      <c r="A146" s="24">
        <v>144</v>
      </c>
      <c r="B146" s="23" t="s">
        <v>86</v>
      </c>
      <c r="C146" s="22" t="s">
        <v>10</v>
      </c>
      <c r="D146" s="19" t="s">
        <v>9</v>
      </c>
      <c r="E146" s="21">
        <v>43293</v>
      </c>
      <c r="F146" s="20" t="s">
        <v>36</v>
      </c>
      <c r="G146" s="21">
        <v>43306</v>
      </c>
      <c r="H146" s="19" t="s">
        <v>48</v>
      </c>
      <c r="I146" s="17">
        <v>500000000</v>
      </c>
      <c r="J146" s="18">
        <f>Table5402945[[#This Row],[Yurtiçi İhraç Limiti Nominal Tutar (TL)]]/4.8628</f>
        <v>102821419.75816402</v>
      </c>
      <c r="K146" s="17">
        <v>500000000</v>
      </c>
      <c r="L146" s="15">
        <f>Table5402945[[#This Row],[Yurtiçi İhraç Limiti Nominal Tutar (TL)]]-Table5402945[[#This Row],[Yurtiçi Satışı Gerçekleşen Nominal Tutar (TL)]]</f>
        <v>0</v>
      </c>
      <c r="M146" s="16"/>
      <c r="N146" s="16"/>
      <c r="O146" s="15"/>
      <c r="P146" s="15"/>
      <c r="Q146" s="14"/>
    </row>
    <row r="147" spans="1:17" s="2" customFormat="1" ht="15" customHeight="1" x14ac:dyDescent="0.25">
      <c r="A147" s="24">
        <v>145</v>
      </c>
      <c r="B147" s="23" t="s">
        <v>85</v>
      </c>
      <c r="C147" s="22" t="s">
        <v>15</v>
      </c>
      <c r="D147" s="19" t="s">
        <v>9</v>
      </c>
      <c r="E147" s="21">
        <v>43276</v>
      </c>
      <c r="F147" s="20" t="s">
        <v>36</v>
      </c>
      <c r="G147" s="21">
        <v>43314</v>
      </c>
      <c r="H147" s="19" t="s">
        <v>44</v>
      </c>
      <c r="I147" s="17">
        <v>505228000</v>
      </c>
      <c r="J147" s="18">
        <f>Table5402945[[#This Row],[Yurtiçi İhraç Limiti Nominal Tutar (TL)]]/5.0595</f>
        <v>99857298.151991308</v>
      </c>
      <c r="K147" s="17">
        <v>483679000</v>
      </c>
      <c r="L147" s="15">
        <f>Table5402945[[#This Row],[Yurtiçi İhraç Limiti Nominal Tutar (TL)]]-Table5402945[[#This Row],[Yurtiçi Satışı Gerçekleşen Nominal Tutar (TL)]]</f>
        <v>21549000</v>
      </c>
      <c r="M147" s="16"/>
      <c r="N147" s="16"/>
      <c r="O147" s="15"/>
      <c r="P147" s="15"/>
      <c r="Q147" s="14"/>
    </row>
    <row r="148" spans="1:17" s="2" customFormat="1" ht="15" customHeight="1" x14ac:dyDescent="0.25">
      <c r="A148" s="24">
        <v>146</v>
      </c>
      <c r="B148" s="27" t="s">
        <v>84</v>
      </c>
      <c r="C148" s="22" t="s">
        <v>10</v>
      </c>
      <c r="D148" s="19" t="s">
        <v>9</v>
      </c>
      <c r="E148" s="21">
        <v>43283</v>
      </c>
      <c r="F148" s="20" t="s">
        <v>36</v>
      </c>
      <c r="G148" s="21">
        <v>43314</v>
      </c>
      <c r="H148" s="19" t="s">
        <v>44</v>
      </c>
      <c r="I148" s="17">
        <v>800000000</v>
      </c>
      <c r="J148" s="18">
        <f>Table5402945[[#This Row],[Yurtiçi İhraç Limiti Nominal Tutar (TL)]]/5.0595</f>
        <v>158118391.1453701</v>
      </c>
      <c r="K148" s="17">
        <v>100000000</v>
      </c>
      <c r="L148" s="15">
        <f>Table5402945[[#This Row],[Yurtiçi İhraç Limiti Nominal Tutar (TL)]]-Table5402945[[#This Row],[Yurtiçi Satışı Gerçekleşen Nominal Tutar (TL)]]</f>
        <v>700000000</v>
      </c>
      <c r="M148" s="16"/>
      <c r="N148" s="16"/>
      <c r="O148" s="15"/>
      <c r="P148" s="15"/>
      <c r="Q148" s="14"/>
    </row>
    <row r="149" spans="1:17" s="2" customFormat="1" ht="15" customHeight="1" x14ac:dyDescent="0.25">
      <c r="A149" s="24">
        <v>147</v>
      </c>
      <c r="B149" s="23" t="s">
        <v>83</v>
      </c>
      <c r="C149" s="22" t="s">
        <v>10</v>
      </c>
      <c r="D149" s="19" t="s">
        <v>9</v>
      </c>
      <c r="E149" s="21">
        <v>43285</v>
      </c>
      <c r="F149" s="20" t="s">
        <v>36</v>
      </c>
      <c r="G149" s="21">
        <v>43314</v>
      </c>
      <c r="H149" s="19" t="s">
        <v>44</v>
      </c>
      <c r="I149" s="17">
        <v>750000000</v>
      </c>
      <c r="J149" s="18">
        <f>Table5402945[[#This Row],[Yurtiçi İhraç Limiti Nominal Tutar (TL)]]/5.0595</f>
        <v>148235991.69878447</v>
      </c>
      <c r="K149" s="17">
        <v>0</v>
      </c>
      <c r="L149" s="15">
        <f>Table5402945[[#This Row],[Yurtiçi İhraç Limiti Nominal Tutar (TL)]]-Table5402945[[#This Row],[Yurtiçi Satışı Gerçekleşen Nominal Tutar (TL)]]</f>
        <v>750000000</v>
      </c>
      <c r="M149" s="16"/>
      <c r="N149" s="16"/>
      <c r="O149" s="15"/>
      <c r="P149" s="15"/>
      <c r="Q149" s="14"/>
    </row>
    <row r="150" spans="1:17" s="2" customFormat="1" ht="15" customHeight="1" x14ac:dyDescent="0.25">
      <c r="A150" s="24">
        <v>148</v>
      </c>
      <c r="B150" s="23" t="s">
        <v>82</v>
      </c>
      <c r="C150" s="22" t="s">
        <v>15</v>
      </c>
      <c r="D150" s="19" t="s">
        <v>9</v>
      </c>
      <c r="E150" s="21">
        <v>43293</v>
      </c>
      <c r="F150" s="20" t="s">
        <v>36</v>
      </c>
      <c r="G150" s="21">
        <v>43314</v>
      </c>
      <c r="H150" s="19" t="s">
        <v>44</v>
      </c>
      <c r="I150" s="17">
        <v>260000000</v>
      </c>
      <c r="J150" s="18">
        <f>Table5402945[[#This Row],[Yurtiçi İhraç Limiti Nominal Tutar (TL)]]/5.0595</f>
        <v>51388477.122245282</v>
      </c>
      <c r="K150" s="17">
        <v>0</v>
      </c>
      <c r="L150" s="15">
        <f>Table5402945[[#This Row],[Yurtiçi İhraç Limiti Nominal Tutar (TL)]]-Table5402945[[#This Row],[Yurtiçi Satışı Gerçekleşen Nominal Tutar (TL)]]</f>
        <v>260000000</v>
      </c>
      <c r="M150" s="16"/>
      <c r="N150" s="16"/>
      <c r="O150" s="15"/>
      <c r="P150" s="15"/>
      <c r="Q150" s="14"/>
    </row>
    <row r="151" spans="1:17" s="2" customFormat="1" ht="15" customHeight="1" x14ac:dyDescent="0.25">
      <c r="A151" s="24">
        <v>149</v>
      </c>
      <c r="B151" s="27" t="s">
        <v>81</v>
      </c>
      <c r="C151" s="22" t="s">
        <v>10</v>
      </c>
      <c r="D151" s="19" t="s">
        <v>9</v>
      </c>
      <c r="E151" s="21">
        <v>43298</v>
      </c>
      <c r="F151" s="20" t="s">
        <v>36</v>
      </c>
      <c r="G151" s="21">
        <v>43314</v>
      </c>
      <c r="H151" s="19" t="s">
        <v>44</v>
      </c>
      <c r="I151" s="17">
        <v>250000000</v>
      </c>
      <c r="J151" s="18">
        <f>Table5402945[[#This Row],[Yurtiçi İhraç Limiti Nominal Tutar (TL)]]/5.0595</f>
        <v>49411997.232928157</v>
      </c>
      <c r="K151" s="17">
        <v>100000000</v>
      </c>
      <c r="L151" s="15">
        <f>Table5402945[[#This Row],[Yurtiçi İhraç Limiti Nominal Tutar (TL)]]-Table5402945[[#This Row],[Yurtiçi Satışı Gerçekleşen Nominal Tutar (TL)]]</f>
        <v>150000000</v>
      </c>
      <c r="M151" s="16"/>
      <c r="N151" s="16"/>
      <c r="O151" s="15"/>
      <c r="P151" s="15"/>
      <c r="Q151" s="14"/>
    </row>
    <row r="152" spans="1:17" s="2" customFormat="1" ht="15" customHeight="1" x14ac:dyDescent="0.25">
      <c r="A152" s="24">
        <v>150</v>
      </c>
      <c r="B152" s="23" t="s">
        <v>80</v>
      </c>
      <c r="C152" s="22" t="s">
        <v>15</v>
      </c>
      <c r="D152" s="19" t="s">
        <v>9</v>
      </c>
      <c r="E152" s="21">
        <v>43193</v>
      </c>
      <c r="F152" s="20" t="s">
        <v>36</v>
      </c>
      <c r="G152" s="21">
        <v>43321</v>
      </c>
      <c r="H152" s="19" t="s">
        <v>48</v>
      </c>
      <c r="I152" s="17">
        <v>10000000</v>
      </c>
      <c r="J152" s="18">
        <f>Table5402945[[#This Row],[Yurtiçi İhraç Limiti Nominal Tutar (TL)]]/5.4085</f>
        <v>1848941.4810021264</v>
      </c>
      <c r="K152" s="17">
        <v>5720000</v>
      </c>
      <c r="L152" s="15">
        <f>Table5402945[[#This Row],[Yurtiçi İhraç Limiti Nominal Tutar (TL)]]-Table5402945[[#This Row],[Yurtiçi Satışı Gerçekleşen Nominal Tutar (TL)]]</f>
        <v>4280000</v>
      </c>
      <c r="M152" s="16"/>
      <c r="N152" s="16"/>
      <c r="O152" s="15"/>
      <c r="P152" s="15"/>
      <c r="Q152" s="14"/>
    </row>
    <row r="153" spans="1:17" s="2" customFormat="1" ht="15" customHeight="1" x14ac:dyDescent="0.25">
      <c r="A153" s="24">
        <v>151</v>
      </c>
      <c r="B153" s="23" t="s">
        <v>74</v>
      </c>
      <c r="C153" s="22" t="s">
        <v>15</v>
      </c>
      <c r="D153" s="19" t="s">
        <v>14</v>
      </c>
      <c r="E153" s="21">
        <v>43256</v>
      </c>
      <c r="F153" s="20" t="s">
        <v>36</v>
      </c>
      <c r="G153" s="21">
        <v>43321</v>
      </c>
      <c r="H153" s="19" t="s">
        <v>48</v>
      </c>
      <c r="I153" s="17">
        <v>4000000000</v>
      </c>
      <c r="J153" s="18">
        <f>Table5402945[[#This Row],[Yurtiçi İhraç Limiti Nominal Tutar (TL)]]/5.4085</f>
        <v>739576592.40085053</v>
      </c>
      <c r="K153" s="17">
        <v>0</v>
      </c>
      <c r="L153" s="15">
        <f>Table5402945[[#This Row],[Yurtiçi İhraç Limiti Nominal Tutar (TL)]]-Table5402945[[#This Row],[Yurtiçi Satışı Gerçekleşen Nominal Tutar (TL)]]</f>
        <v>4000000000</v>
      </c>
      <c r="M153" s="14"/>
      <c r="N153" s="16"/>
      <c r="O153" s="15"/>
      <c r="P153" s="15"/>
      <c r="Q153" s="14"/>
    </row>
    <row r="154" spans="1:17" s="2" customFormat="1" ht="15" customHeight="1" x14ac:dyDescent="0.25">
      <c r="A154" s="24">
        <v>152</v>
      </c>
      <c r="B154" s="23" t="s">
        <v>79</v>
      </c>
      <c r="C154" s="22" t="s">
        <v>15</v>
      </c>
      <c r="D154" s="19" t="s">
        <v>9</v>
      </c>
      <c r="E154" s="21">
        <v>43258</v>
      </c>
      <c r="F154" s="20" t="s">
        <v>36</v>
      </c>
      <c r="G154" s="21">
        <v>43321</v>
      </c>
      <c r="H154" s="19" t="s">
        <v>44</v>
      </c>
      <c r="I154" s="17">
        <v>67000000</v>
      </c>
      <c r="J154" s="18">
        <f>Table5402945[[#This Row],[Yurtiçi İhraç Limiti Nominal Tutar (TL)]]/5.4085</f>
        <v>12387907.922714246</v>
      </c>
      <c r="K154" s="17">
        <v>0</v>
      </c>
      <c r="L154" s="15">
        <f>Table5402945[[#This Row],[Yurtiçi İhraç Limiti Nominal Tutar (TL)]]-Table5402945[[#This Row],[Yurtiçi Satışı Gerçekleşen Nominal Tutar (TL)]]</f>
        <v>67000000</v>
      </c>
      <c r="M154" s="16"/>
      <c r="N154" s="16"/>
      <c r="O154" s="15"/>
      <c r="P154" s="15"/>
      <c r="Q154" s="14"/>
    </row>
    <row r="155" spans="1:17" s="2" customFormat="1" ht="15" customHeight="1" x14ac:dyDescent="0.25">
      <c r="A155" s="24">
        <v>153</v>
      </c>
      <c r="B155" s="23" t="s">
        <v>78</v>
      </c>
      <c r="C155" s="22" t="s">
        <v>15</v>
      </c>
      <c r="D155" s="19" t="s">
        <v>9</v>
      </c>
      <c r="E155" s="21">
        <v>43259</v>
      </c>
      <c r="F155" s="20" t="s">
        <v>36</v>
      </c>
      <c r="G155" s="21">
        <v>43321</v>
      </c>
      <c r="H155" s="19" t="s">
        <v>44</v>
      </c>
      <c r="I155" s="17">
        <v>127000000</v>
      </c>
      <c r="J155" s="18">
        <f>Table5402945[[#This Row],[Yurtiçi İhraç Limiti Nominal Tutar (TL)]]/5.4085</f>
        <v>23481556.808727004</v>
      </c>
      <c r="K155" s="17">
        <v>55000000</v>
      </c>
      <c r="L155" s="15">
        <f>Table5402945[[#This Row],[Yurtiçi İhraç Limiti Nominal Tutar (TL)]]-Table5402945[[#This Row],[Yurtiçi Satışı Gerçekleşen Nominal Tutar (TL)]]</f>
        <v>72000000</v>
      </c>
      <c r="M155" s="16"/>
      <c r="N155" s="16"/>
      <c r="O155" s="15"/>
      <c r="P155" s="15"/>
      <c r="Q155" s="14"/>
    </row>
    <row r="156" spans="1:17" s="2" customFormat="1" ht="15" customHeight="1" x14ac:dyDescent="0.25">
      <c r="A156" s="24">
        <v>154</v>
      </c>
      <c r="B156" s="23" t="s">
        <v>46</v>
      </c>
      <c r="C156" s="22" t="s">
        <v>20</v>
      </c>
      <c r="D156" s="19" t="s">
        <v>9</v>
      </c>
      <c r="E156" s="21">
        <v>43283</v>
      </c>
      <c r="F156" s="20" t="s">
        <v>36</v>
      </c>
      <c r="G156" s="21">
        <v>43321</v>
      </c>
      <c r="H156" s="19" t="s">
        <v>53</v>
      </c>
      <c r="I156" s="17">
        <v>20000000000</v>
      </c>
      <c r="J156" s="18">
        <f>Table5402945[[#This Row],[Yurtiçi İhraç Limiti Nominal Tutar (TL)]]/5.4085</f>
        <v>3697882962.0042524</v>
      </c>
      <c r="K156" s="17">
        <v>6438860994</v>
      </c>
      <c r="L156" s="15">
        <f>Table5402945[[#This Row],[Yurtiçi İhraç Limiti Nominal Tutar (TL)]]-Table5402945[[#This Row],[Yurtiçi Satışı Gerçekleşen Nominal Tutar (TL)]]</f>
        <v>13561139006</v>
      </c>
      <c r="M156" s="16"/>
      <c r="N156" s="16"/>
      <c r="O156" s="15"/>
      <c r="P156" s="15"/>
      <c r="Q156" s="14"/>
    </row>
    <row r="157" spans="1:17" s="2" customFormat="1" ht="15" customHeight="1" x14ac:dyDescent="0.25">
      <c r="A157" s="24">
        <v>155</v>
      </c>
      <c r="B157" s="23" t="s">
        <v>77</v>
      </c>
      <c r="C157" s="22" t="s">
        <v>10</v>
      </c>
      <c r="D157" s="19" t="s">
        <v>9</v>
      </c>
      <c r="E157" s="21">
        <v>43293</v>
      </c>
      <c r="F157" s="20" t="s">
        <v>36</v>
      </c>
      <c r="G157" s="21">
        <v>43321</v>
      </c>
      <c r="H157" s="19" t="s">
        <v>44</v>
      </c>
      <c r="I157" s="17">
        <v>100000000</v>
      </c>
      <c r="J157" s="18">
        <f>Table5402945[[#This Row],[Yurtiçi İhraç Limiti Nominal Tutar (TL)]]/5.4085</f>
        <v>18489414.810021263</v>
      </c>
      <c r="K157" s="17">
        <v>0</v>
      </c>
      <c r="L157" s="15">
        <f>Table5402945[[#This Row],[Yurtiçi İhraç Limiti Nominal Tutar (TL)]]-Table5402945[[#This Row],[Yurtiçi Satışı Gerçekleşen Nominal Tutar (TL)]]</f>
        <v>100000000</v>
      </c>
      <c r="M157" s="16"/>
      <c r="N157" s="16"/>
      <c r="O157" s="15"/>
      <c r="P157" s="15"/>
      <c r="Q157" s="14"/>
    </row>
    <row r="158" spans="1:17" s="2" customFormat="1" ht="15" customHeight="1" x14ac:dyDescent="0.25">
      <c r="A158" s="24">
        <v>156</v>
      </c>
      <c r="B158" s="23" t="s">
        <v>76</v>
      </c>
      <c r="C158" s="22" t="s">
        <v>15</v>
      </c>
      <c r="D158" s="19" t="s">
        <v>9</v>
      </c>
      <c r="E158" s="21">
        <v>43298</v>
      </c>
      <c r="F158" s="20" t="s">
        <v>36</v>
      </c>
      <c r="G158" s="21">
        <v>43321</v>
      </c>
      <c r="H158" s="19" t="s">
        <v>48</v>
      </c>
      <c r="I158" s="17">
        <v>200000000</v>
      </c>
      <c r="J158" s="18">
        <f>Table5402945[[#This Row],[Yurtiçi İhraç Limiti Nominal Tutar (TL)]]/5.4085</f>
        <v>36978829.620042525</v>
      </c>
      <c r="K158" s="17">
        <v>0</v>
      </c>
      <c r="L158" s="15">
        <f>Table5402945[[#This Row],[Yurtiçi İhraç Limiti Nominal Tutar (TL)]]-Table5402945[[#This Row],[Yurtiçi Satışı Gerçekleşen Nominal Tutar (TL)]]</f>
        <v>200000000</v>
      </c>
      <c r="M158" s="16"/>
      <c r="N158" s="16"/>
      <c r="O158" s="15"/>
      <c r="P158" s="15"/>
      <c r="Q158" s="14"/>
    </row>
    <row r="159" spans="1:17" s="2" customFormat="1" ht="15" customHeight="1" x14ac:dyDescent="0.25">
      <c r="A159" s="24">
        <v>157</v>
      </c>
      <c r="B159" s="23" t="s">
        <v>75</v>
      </c>
      <c r="C159" s="22" t="s">
        <v>15</v>
      </c>
      <c r="D159" s="19" t="s">
        <v>9</v>
      </c>
      <c r="E159" s="21">
        <v>43278</v>
      </c>
      <c r="F159" s="20" t="s">
        <v>36</v>
      </c>
      <c r="G159" s="21">
        <v>43328</v>
      </c>
      <c r="H159" s="19" t="s">
        <v>53</v>
      </c>
      <c r="I159" s="17">
        <v>137203200</v>
      </c>
      <c r="J159" s="18">
        <f>Table5402945[[#This Row],[Yurtiçi İhraç Limiti Nominal Tutar (TL)]]/5.8087</f>
        <v>23620293.697384957</v>
      </c>
      <c r="K159" s="17">
        <v>137146000</v>
      </c>
      <c r="L159" s="15">
        <f>Table5402945[[#This Row],[Yurtiçi İhraç Limiti Nominal Tutar (TL)]]-Table5402945[[#This Row],[Yurtiçi Satışı Gerçekleşen Nominal Tutar (TL)]]</f>
        <v>57200</v>
      </c>
      <c r="M159" s="14"/>
      <c r="N159" s="16"/>
      <c r="O159" s="15"/>
      <c r="P159" s="15"/>
      <c r="Q159" s="14"/>
    </row>
    <row r="160" spans="1:17" s="2" customFormat="1" ht="15" customHeight="1" x14ac:dyDescent="0.25">
      <c r="A160" s="24">
        <v>158</v>
      </c>
      <c r="B160" s="23" t="s">
        <v>54</v>
      </c>
      <c r="C160" s="22" t="s">
        <v>20</v>
      </c>
      <c r="D160" s="19" t="s">
        <v>9</v>
      </c>
      <c r="E160" s="21">
        <v>43304</v>
      </c>
      <c r="F160" s="20" t="s">
        <v>36</v>
      </c>
      <c r="G160" s="21">
        <v>43328</v>
      </c>
      <c r="H160" s="19" t="s">
        <v>44</v>
      </c>
      <c r="I160" s="17">
        <v>5000000000</v>
      </c>
      <c r="J160" s="18">
        <f>Table5402945[[#This Row],[Yurtiçi İhraç Limiti Nominal Tutar (TL)]]/5.8087</f>
        <v>860777798.81901288</v>
      </c>
      <c r="K160" s="17">
        <v>2979795000</v>
      </c>
      <c r="L160" s="15">
        <f>Table5402945[[#This Row],[Yurtiçi İhraç Limiti Nominal Tutar (TL)]]-Table5402945[[#This Row],[Yurtiçi Satışı Gerçekleşen Nominal Tutar (TL)]]</f>
        <v>2020205000</v>
      </c>
      <c r="M160" s="14"/>
      <c r="N160" s="16"/>
      <c r="O160" s="15"/>
      <c r="P160" s="15"/>
      <c r="Q160" s="14"/>
    </row>
    <row r="161" spans="1:17" s="2" customFormat="1" ht="15" customHeight="1" x14ac:dyDescent="0.25">
      <c r="A161" s="24">
        <v>159</v>
      </c>
      <c r="B161" s="23" t="s">
        <v>74</v>
      </c>
      <c r="C161" s="22" t="s">
        <v>15</v>
      </c>
      <c r="D161" s="19" t="s">
        <v>14</v>
      </c>
      <c r="E161" s="21">
        <v>43305</v>
      </c>
      <c r="F161" s="20" t="s">
        <v>36</v>
      </c>
      <c r="G161" s="21">
        <v>43328</v>
      </c>
      <c r="H161" s="19" t="s">
        <v>48</v>
      </c>
      <c r="I161" s="17">
        <v>2000000000</v>
      </c>
      <c r="J161" s="18">
        <f>Table5402945[[#This Row],[Yurtiçi İhraç Limiti Nominal Tutar (TL)]]/5.8087</f>
        <v>344311119.52760512</v>
      </c>
      <c r="K161" s="17">
        <v>822000000</v>
      </c>
      <c r="L161" s="15">
        <f>Table5402945[[#This Row],[Yurtiçi İhraç Limiti Nominal Tutar (TL)]]-Table5402945[[#This Row],[Yurtiçi Satışı Gerçekleşen Nominal Tutar (TL)]]</f>
        <v>1178000000</v>
      </c>
      <c r="M161" s="14"/>
      <c r="N161" s="16"/>
      <c r="O161" s="15"/>
      <c r="P161" s="15"/>
      <c r="Q161" s="14"/>
    </row>
    <row r="162" spans="1:17" s="2" customFormat="1" ht="15" customHeight="1" x14ac:dyDescent="0.25">
      <c r="A162" s="24">
        <v>160</v>
      </c>
      <c r="B162" s="23" t="s">
        <v>73</v>
      </c>
      <c r="C162" s="22" t="s">
        <v>15</v>
      </c>
      <c r="D162" s="19" t="s">
        <v>9</v>
      </c>
      <c r="E162" s="21">
        <v>43311</v>
      </c>
      <c r="F162" s="20" t="s">
        <v>36</v>
      </c>
      <c r="G162" s="21">
        <v>43328</v>
      </c>
      <c r="H162" s="19" t="s">
        <v>44</v>
      </c>
      <c r="I162" s="17">
        <v>78000000</v>
      </c>
      <c r="J162" s="18">
        <f>Table5402945[[#This Row],[Yurtiçi İhraç Limiti Nominal Tutar (TL)]]/5.8087</f>
        <v>13428133.661576601</v>
      </c>
      <c r="K162" s="17">
        <v>0</v>
      </c>
      <c r="L162" s="15">
        <f>Table5402945[[#This Row],[Yurtiçi İhraç Limiti Nominal Tutar (TL)]]-Table5402945[[#This Row],[Yurtiçi Satışı Gerçekleşen Nominal Tutar (TL)]]-78000000</f>
        <v>0</v>
      </c>
      <c r="M162" s="14"/>
      <c r="N162" s="16"/>
      <c r="O162" s="15"/>
      <c r="P162" s="15"/>
      <c r="Q162" s="14"/>
    </row>
    <row r="163" spans="1:17" s="2" customFormat="1" ht="15" customHeight="1" x14ac:dyDescent="0.25">
      <c r="A163" s="24">
        <v>161</v>
      </c>
      <c r="B163" s="23" t="s">
        <v>72</v>
      </c>
      <c r="C163" s="22" t="s">
        <v>20</v>
      </c>
      <c r="D163" s="19" t="s">
        <v>9</v>
      </c>
      <c r="E163" s="21">
        <v>43318</v>
      </c>
      <c r="F163" s="20" t="s">
        <v>36</v>
      </c>
      <c r="G163" s="21">
        <v>43328</v>
      </c>
      <c r="H163" s="19" t="s">
        <v>50</v>
      </c>
      <c r="I163" s="17"/>
      <c r="J163" s="18"/>
      <c r="K163" s="17"/>
      <c r="L163" s="15"/>
      <c r="M163" s="14">
        <v>300000000</v>
      </c>
      <c r="N163" s="16" t="s">
        <v>222</v>
      </c>
      <c r="O163" s="15">
        <v>0</v>
      </c>
      <c r="P163" s="15">
        <f>Table5402945[[#This Row],[Yurtdışı İhraç Limiti Nominal Tutar]]-Table5402945[[#This Row],[Yurtdışı Satışı Gerçekleşen Nominal Tutar]]</f>
        <v>300000000</v>
      </c>
      <c r="Q163" s="14">
        <f>Table5402945[[#This Row],[Yurtdışı Satışı Gerçekleşen Nominal Tutar]]*1</f>
        <v>0</v>
      </c>
    </row>
    <row r="164" spans="1:17" s="2" customFormat="1" ht="15" customHeight="1" x14ac:dyDescent="0.25">
      <c r="A164" s="24">
        <v>162</v>
      </c>
      <c r="B164" s="23" t="s">
        <v>225</v>
      </c>
      <c r="C164" s="22" t="s">
        <v>15</v>
      </c>
      <c r="D164" s="19" t="s">
        <v>9</v>
      </c>
      <c r="E164" s="21">
        <v>43318</v>
      </c>
      <c r="F164" s="20" t="s">
        <v>36</v>
      </c>
      <c r="G164" s="21">
        <v>43328</v>
      </c>
      <c r="H164" s="19" t="s">
        <v>44</v>
      </c>
      <c r="I164" s="17">
        <v>469000000</v>
      </c>
      <c r="J164" s="18">
        <f>Table5402945[[#This Row],[Yurtiçi İhraç Limiti Nominal Tutar (TL)]]/5.8087</f>
        <v>80740957.529223412</v>
      </c>
      <c r="K164" s="17">
        <v>386200000</v>
      </c>
      <c r="L164" s="15">
        <f>Table5402945[[#This Row],[Yurtiçi İhraç Limiti Nominal Tutar (TL)]]-Table5402945[[#This Row],[Yurtiçi Satışı Gerçekleşen Nominal Tutar (TL)]]-82800000</f>
        <v>0</v>
      </c>
      <c r="M164" s="14"/>
      <c r="N164" s="16"/>
      <c r="O164" s="15"/>
      <c r="P164" s="15"/>
      <c r="Q164" s="14"/>
    </row>
    <row r="165" spans="1:17" s="2" customFormat="1" ht="15" customHeight="1" x14ac:dyDescent="0.25">
      <c r="A165" s="24">
        <v>163</v>
      </c>
      <c r="B165" s="23" t="s">
        <v>70</v>
      </c>
      <c r="C165" s="22" t="s">
        <v>10</v>
      </c>
      <c r="D165" s="19" t="s">
        <v>9</v>
      </c>
      <c r="E165" s="21">
        <v>43280</v>
      </c>
      <c r="F165" s="20" t="s">
        <v>36</v>
      </c>
      <c r="G165" s="21">
        <v>43347</v>
      </c>
      <c r="H165" s="19" t="s">
        <v>48</v>
      </c>
      <c r="I165" s="17">
        <v>420000000</v>
      </c>
      <c r="J165" s="18">
        <f>Table5402945[[#This Row],[Yurtiçi İhraç Limiti Nominal Tutar (TL)]]/6.6918</f>
        <v>62763382.049672738</v>
      </c>
      <c r="K165" s="17">
        <v>206970000</v>
      </c>
      <c r="L165" s="15">
        <f>Table5402945[[#This Row],[Yurtiçi İhraç Limiti Nominal Tutar (TL)]]-Table5402945[[#This Row],[Yurtiçi Satışı Gerçekleşen Nominal Tutar (TL)]]</f>
        <v>213030000</v>
      </c>
      <c r="M165" s="14"/>
      <c r="N165" s="16"/>
      <c r="O165" s="15"/>
      <c r="P165" s="15"/>
      <c r="Q165" s="14"/>
    </row>
    <row r="166" spans="1:17" s="2" customFormat="1" ht="15" customHeight="1" x14ac:dyDescent="0.25">
      <c r="A166" s="24">
        <v>164</v>
      </c>
      <c r="B166" s="23" t="s">
        <v>69</v>
      </c>
      <c r="C166" s="22" t="s">
        <v>20</v>
      </c>
      <c r="D166" s="19" t="s">
        <v>9</v>
      </c>
      <c r="E166" s="21">
        <v>43297</v>
      </c>
      <c r="F166" s="20" t="s">
        <v>36</v>
      </c>
      <c r="G166" s="21">
        <v>43347</v>
      </c>
      <c r="H166" s="19" t="s">
        <v>53</v>
      </c>
      <c r="I166" s="17">
        <v>20000000000</v>
      </c>
      <c r="J166" s="18">
        <f>Table5402945[[#This Row],[Yurtiçi İhraç Limiti Nominal Tutar (TL)]]/6.6918</f>
        <v>2988732478.5558448</v>
      </c>
      <c r="K166" s="17">
        <v>2279000000</v>
      </c>
      <c r="L166" s="15">
        <f>Table5402945[[#This Row],[Yurtiçi İhraç Limiti Nominal Tutar (TL)]]-Table5402945[[#This Row],[Yurtiçi Satışı Gerçekleşen Nominal Tutar (TL)]]</f>
        <v>17721000000</v>
      </c>
      <c r="M166" s="14"/>
      <c r="N166" s="16"/>
      <c r="O166" s="15"/>
      <c r="P166" s="15"/>
      <c r="Q166" s="14"/>
    </row>
    <row r="167" spans="1:17" s="2" customFormat="1" ht="15" customHeight="1" x14ac:dyDescent="0.25">
      <c r="A167" s="24">
        <v>165</v>
      </c>
      <c r="B167" s="23" t="s">
        <v>68</v>
      </c>
      <c r="C167" s="22" t="s">
        <v>10</v>
      </c>
      <c r="D167" s="19" t="s">
        <v>9</v>
      </c>
      <c r="E167" s="21">
        <v>43311</v>
      </c>
      <c r="F167" s="20" t="s">
        <v>36</v>
      </c>
      <c r="G167" s="21">
        <v>43347</v>
      </c>
      <c r="H167" s="19" t="s">
        <v>44</v>
      </c>
      <c r="I167" s="17">
        <v>500000000</v>
      </c>
      <c r="J167" s="18">
        <f>Table5402945[[#This Row],[Yurtiçi İhraç Limiti Nominal Tutar (TL)]]/6.6918</f>
        <v>74718311.963896111</v>
      </c>
      <c r="K167" s="17">
        <v>29260000</v>
      </c>
      <c r="L167" s="15">
        <f>Table5402945[[#This Row],[Yurtiçi İhraç Limiti Nominal Tutar (TL)]]-Table5402945[[#This Row],[Yurtiçi Satışı Gerçekleşen Nominal Tutar (TL)]]</f>
        <v>470740000</v>
      </c>
      <c r="M167" s="14"/>
      <c r="N167" s="16"/>
      <c r="O167" s="15"/>
      <c r="P167" s="15"/>
      <c r="Q167" s="14"/>
    </row>
    <row r="168" spans="1:17" s="2" customFormat="1" ht="15" customHeight="1" x14ac:dyDescent="0.25">
      <c r="A168" s="24">
        <v>166</v>
      </c>
      <c r="B168" s="23" t="s">
        <v>67</v>
      </c>
      <c r="C168" s="22" t="s">
        <v>10</v>
      </c>
      <c r="D168" s="19" t="s">
        <v>9</v>
      </c>
      <c r="E168" s="21">
        <v>43315</v>
      </c>
      <c r="F168" s="20" t="s">
        <v>36</v>
      </c>
      <c r="G168" s="21">
        <v>43347</v>
      </c>
      <c r="H168" s="19" t="s">
        <v>44</v>
      </c>
      <c r="I168" s="17">
        <v>500000000</v>
      </c>
      <c r="J168" s="18">
        <f>Table5402945[[#This Row],[Yurtiçi İhraç Limiti Nominal Tutar (TL)]]/6.6918</f>
        <v>74718311.963896111</v>
      </c>
      <c r="K168" s="17">
        <v>0</v>
      </c>
      <c r="L168" s="15">
        <f>Table5402945[[#This Row],[Yurtiçi İhraç Limiti Nominal Tutar (TL)]]-Table5402945[[#This Row],[Yurtiçi Satışı Gerçekleşen Nominal Tutar (TL)]]</f>
        <v>500000000</v>
      </c>
      <c r="M168" s="14"/>
      <c r="N168" s="16"/>
      <c r="O168" s="15"/>
      <c r="P168" s="15"/>
      <c r="Q168" s="14"/>
    </row>
    <row r="169" spans="1:17" s="2" customFormat="1" ht="15" customHeight="1" x14ac:dyDescent="0.25">
      <c r="A169" s="24">
        <v>167</v>
      </c>
      <c r="B169" s="27" t="s">
        <v>66</v>
      </c>
      <c r="C169" s="22" t="s">
        <v>10</v>
      </c>
      <c r="D169" s="19" t="s">
        <v>9</v>
      </c>
      <c r="E169" s="21">
        <v>43327</v>
      </c>
      <c r="F169" s="20" t="s">
        <v>36</v>
      </c>
      <c r="G169" s="21">
        <v>43347</v>
      </c>
      <c r="H169" s="19" t="s">
        <v>48</v>
      </c>
      <c r="I169" s="17">
        <v>1000000000</v>
      </c>
      <c r="J169" s="18">
        <f>Table5402945[[#This Row],[Yurtiçi İhraç Limiti Nominal Tutar (TL)]]/6.6918</f>
        <v>149436623.92779222</v>
      </c>
      <c r="K169" s="17">
        <v>50000000</v>
      </c>
      <c r="L169" s="15">
        <f>Table5402945[[#This Row],[Yurtiçi İhraç Limiti Nominal Tutar (TL)]]-Table5402945[[#This Row],[Yurtiçi Satışı Gerçekleşen Nominal Tutar (TL)]]</f>
        <v>950000000</v>
      </c>
      <c r="M169" s="14"/>
      <c r="N169" s="16"/>
      <c r="O169" s="15"/>
      <c r="P169" s="15"/>
      <c r="Q169" s="14"/>
    </row>
    <row r="170" spans="1:17" s="2" customFormat="1" ht="15" customHeight="1" x14ac:dyDescent="0.25">
      <c r="A170" s="24">
        <v>168</v>
      </c>
      <c r="B170" s="23" t="s">
        <v>65</v>
      </c>
      <c r="C170" s="22" t="s">
        <v>20</v>
      </c>
      <c r="D170" s="19" t="s">
        <v>9</v>
      </c>
      <c r="E170" s="21">
        <v>43328</v>
      </c>
      <c r="F170" s="20" t="s">
        <v>36</v>
      </c>
      <c r="G170" s="21">
        <v>43347</v>
      </c>
      <c r="H170" s="19" t="s">
        <v>53</v>
      </c>
      <c r="I170" s="17">
        <v>20000000000</v>
      </c>
      <c r="J170" s="18">
        <f>Table5402945[[#This Row],[Yurtiçi İhraç Limiti Nominal Tutar (TL)]]/6.6918</f>
        <v>2988732478.5558448</v>
      </c>
      <c r="K170" s="17">
        <v>2781769600</v>
      </c>
      <c r="L170" s="15">
        <f>Table5402945[[#This Row],[Yurtiçi İhraç Limiti Nominal Tutar (TL)]]-Table5402945[[#This Row],[Yurtiçi Satışı Gerçekleşen Nominal Tutar (TL)]]</f>
        <v>17218230400</v>
      </c>
      <c r="M170" s="14"/>
      <c r="N170" s="16"/>
      <c r="O170" s="15"/>
      <c r="P170" s="15"/>
      <c r="Q170" s="14"/>
    </row>
    <row r="171" spans="1:17" s="2" customFormat="1" ht="15" customHeight="1" x14ac:dyDescent="0.25">
      <c r="A171" s="24">
        <v>169</v>
      </c>
      <c r="B171" s="23" t="s">
        <v>64</v>
      </c>
      <c r="C171" s="22" t="s">
        <v>15</v>
      </c>
      <c r="D171" s="19" t="s">
        <v>9</v>
      </c>
      <c r="E171" s="21">
        <v>43341</v>
      </c>
      <c r="F171" s="20" t="s">
        <v>36</v>
      </c>
      <c r="G171" s="21">
        <v>43347</v>
      </c>
      <c r="H171" s="19" t="s">
        <v>53</v>
      </c>
      <c r="I171" s="17">
        <v>78000000</v>
      </c>
      <c r="J171" s="18">
        <f>Table5402945[[#This Row],[Yurtiçi İhraç Limiti Nominal Tutar (TL)]]/6.6918</f>
        <v>11656056.666367793</v>
      </c>
      <c r="K171" s="17">
        <v>78000000</v>
      </c>
      <c r="L171" s="15">
        <f>Table5402945[[#This Row],[Yurtiçi İhraç Limiti Nominal Tutar (TL)]]-Table5402945[[#This Row],[Yurtiçi Satışı Gerçekleşen Nominal Tutar (TL)]]</f>
        <v>0</v>
      </c>
      <c r="M171" s="14"/>
      <c r="N171" s="16"/>
      <c r="O171" s="15"/>
      <c r="P171" s="15"/>
      <c r="Q171" s="14"/>
    </row>
    <row r="172" spans="1:17" s="2" customFormat="1" ht="15" customHeight="1" x14ac:dyDescent="0.25">
      <c r="A172" s="24">
        <v>170</v>
      </c>
      <c r="B172" s="23" t="s">
        <v>63</v>
      </c>
      <c r="C172" s="22" t="s">
        <v>15</v>
      </c>
      <c r="D172" s="19" t="s">
        <v>14</v>
      </c>
      <c r="E172" s="21">
        <v>43283</v>
      </c>
      <c r="F172" s="20" t="s">
        <v>36</v>
      </c>
      <c r="G172" s="21">
        <v>43356</v>
      </c>
      <c r="H172" s="19" t="s">
        <v>48</v>
      </c>
      <c r="I172" s="17">
        <v>500000000</v>
      </c>
      <c r="J172" s="18">
        <f>Table5402945[[#This Row],[Yurtiçi İhraç Limiti Nominal Tutar (TL)]]/6.3681</f>
        <v>78516354.956737489</v>
      </c>
      <c r="K172" s="17">
        <v>100000000</v>
      </c>
      <c r="L172" s="15">
        <f>Table5402945[[#This Row],[Yurtiçi İhraç Limiti Nominal Tutar (TL)]]-Table5402945[[#This Row],[Yurtiçi Satışı Gerçekleşen Nominal Tutar (TL)]]</f>
        <v>400000000</v>
      </c>
      <c r="M172" s="14"/>
      <c r="N172" s="16"/>
      <c r="O172" s="15"/>
      <c r="P172" s="15"/>
      <c r="Q172" s="14"/>
    </row>
    <row r="173" spans="1:17" s="2" customFormat="1" ht="15" customHeight="1" x14ac:dyDescent="0.25">
      <c r="A173" s="24">
        <v>171</v>
      </c>
      <c r="B173" s="23" t="s">
        <v>62</v>
      </c>
      <c r="C173" s="22" t="s">
        <v>15</v>
      </c>
      <c r="D173" s="25" t="s">
        <v>14</v>
      </c>
      <c r="E173" s="21">
        <v>43322</v>
      </c>
      <c r="F173" s="20" t="s">
        <v>36</v>
      </c>
      <c r="G173" s="21">
        <v>43356</v>
      </c>
      <c r="H173" s="19" t="s">
        <v>53</v>
      </c>
      <c r="I173" s="17">
        <v>5000000000</v>
      </c>
      <c r="J173" s="18">
        <f>Table5402945[[#This Row],[Yurtiçi İhraç Limiti Nominal Tutar (TL)]]/6.3681</f>
        <v>785163549.56737483</v>
      </c>
      <c r="K173" s="17">
        <v>2490000000</v>
      </c>
      <c r="L173" s="15">
        <f>Table5402945[[#This Row],[Yurtiçi İhraç Limiti Nominal Tutar (TL)]]-Table5402945[[#This Row],[Yurtiçi Satışı Gerçekleşen Nominal Tutar (TL)]]</f>
        <v>2510000000</v>
      </c>
      <c r="M173" s="14"/>
      <c r="N173" s="16"/>
      <c r="O173" s="15"/>
      <c r="P173" s="15"/>
      <c r="Q173" s="14"/>
    </row>
    <row r="174" spans="1:17" s="2" customFormat="1" ht="15" customHeight="1" x14ac:dyDescent="0.25">
      <c r="A174" s="24">
        <v>172</v>
      </c>
      <c r="B174" s="23" t="s">
        <v>61</v>
      </c>
      <c r="C174" s="22" t="s">
        <v>15</v>
      </c>
      <c r="D174" s="19" t="s">
        <v>9</v>
      </c>
      <c r="E174" s="21">
        <v>43328</v>
      </c>
      <c r="F174" s="20" t="s">
        <v>36</v>
      </c>
      <c r="G174" s="21">
        <v>43356</v>
      </c>
      <c r="H174" s="19" t="s">
        <v>44</v>
      </c>
      <c r="I174" s="17">
        <v>83850000</v>
      </c>
      <c r="J174" s="18">
        <f>Table5402945[[#This Row],[Yurtiçi İhraç Limiti Nominal Tutar (TL)]]/6.3681</f>
        <v>13167192.726244876</v>
      </c>
      <c r="K174" s="17">
        <v>41120000</v>
      </c>
      <c r="L174" s="15">
        <f>Table5402945[[#This Row],[Yurtiçi İhraç Limiti Nominal Tutar (TL)]]-Table5402945[[#This Row],[Yurtiçi Satışı Gerçekleşen Nominal Tutar (TL)]]</f>
        <v>42730000</v>
      </c>
      <c r="M174" s="14"/>
      <c r="N174" s="16"/>
      <c r="O174" s="15"/>
      <c r="P174" s="15"/>
      <c r="Q174" s="14"/>
    </row>
    <row r="175" spans="1:17" s="2" customFormat="1" ht="15" customHeight="1" x14ac:dyDescent="0.25">
      <c r="A175" s="24">
        <v>173</v>
      </c>
      <c r="B175" s="23" t="s">
        <v>60</v>
      </c>
      <c r="C175" s="22" t="s">
        <v>10</v>
      </c>
      <c r="D175" s="19" t="s">
        <v>9</v>
      </c>
      <c r="E175" s="21">
        <v>43329</v>
      </c>
      <c r="F175" s="20" t="s">
        <v>36</v>
      </c>
      <c r="G175" s="21">
        <v>43356</v>
      </c>
      <c r="H175" s="19" t="s">
        <v>44</v>
      </c>
      <c r="I175" s="17">
        <v>400000000</v>
      </c>
      <c r="J175" s="18">
        <f>Table5402945[[#This Row],[Yurtiçi İhraç Limiti Nominal Tutar (TL)]]/6.3681</f>
        <v>62813083.965389989</v>
      </c>
      <c r="K175" s="17">
        <v>195000000</v>
      </c>
      <c r="L175" s="15">
        <f>Table5402945[[#This Row],[Yurtiçi İhraç Limiti Nominal Tutar (TL)]]-Table5402945[[#This Row],[Yurtiçi Satışı Gerçekleşen Nominal Tutar (TL)]]</f>
        <v>205000000</v>
      </c>
      <c r="M175" s="14"/>
      <c r="N175" s="16"/>
      <c r="O175" s="15"/>
      <c r="P175" s="15"/>
      <c r="Q175" s="14"/>
    </row>
    <row r="176" spans="1:17" s="2" customFormat="1" ht="15" customHeight="1" x14ac:dyDescent="0.25">
      <c r="A176" s="24">
        <v>174</v>
      </c>
      <c r="B176" s="23" t="s">
        <v>59</v>
      </c>
      <c r="C176" s="22" t="s">
        <v>15</v>
      </c>
      <c r="D176" s="19" t="s">
        <v>9</v>
      </c>
      <c r="E176" s="21">
        <v>43328</v>
      </c>
      <c r="F176" s="20" t="s">
        <v>36</v>
      </c>
      <c r="G176" s="21">
        <v>43363</v>
      </c>
      <c r="H176" s="19" t="s">
        <v>44</v>
      </c>
      <c r="I176" s="17">
        <v>100000000</v>
      </c>
      <c r="J176" s="18">
        <f>Table5402945[[#This Row],[Yurtiçi İhraç Limiti Nominal Tutar (TL)]]/6.2831</f>
        <v>15915710.397733603</v>
      </c>
      <c r="K176" s="17">
        <v>70927200</v>
      </c>
      <c r="L176" s="15">
        <f>Table5402945[[#This Row],[Yurtiçi İhraç Limiti Nominal Tutar (TL)]]-Table5402945[[#This Row],[Yurtiçi Satışı Gerçekleşen Nominal Tutar (TL)]]</f>
        <v>29072800</v>
      </c>
      <c r="M176" s="14"/>
      <c r="N176" s="16"/>
      <c r="O176" s="15"/>
      <c r="P176" s="15"/>
      <c r="Q176" s="14"/>
    </row>
    <row r="177" spans="1:17" s="2" customFormat="1" ht="15" customHeight="1" x14ac:dyDescent="0.25">
      <c r="A177" s="24">
        <v>175</v>
      </c>
      <c r="B177" s="23" t="s">
        <v>58</v>
      </c>
      <c r="C177" s="22" t="s">
        <v>15</v>
      </c>
      <c r="D177" s="19" t="s">
        <v>9</v>
      </c>
      <c r="E177" s="21">
        <v>43339</v>
      </c>
      <c r="F177" s="20" t="s">
        <v>36</v>
      </c>
      <c r="G177" s="21">
        <v>43363</v>
      </c>
      <c r="H177" s="19" t="s">
        <v>48</v>
      </c>
      <c r="I177" s="17">
        <v>1300000000</v>
      </c>
      <c r="J177" s="18">
        <f>Table5402945[[#This Row],[Yurtiçi İhraç Limiti Nominal Tutar (TL)]]/6.2831</f>
        <v>206904235.17053685</v>
      </c>
      <c r="K177" s="17">
        <v>1296993000</v>
      </c>
      <c r="L177" s="15">
        <f>Table5402945[[#This Row],[Yurtiçi İhraç Limiti Nominal Tutar (TL)]]-Table5402945[[#This Row],[Yurtiçi Satışı Gerçekleşen Nominal Tutar (TL)]]</f>
        <v>3007000</v>
      </c>
      <c r="M177" s="14"/>
      <c r="N177" s="16"/>
      <c r="O177" s="15"/>
      <c r="P177" s="15"/>
      <c r="Q177" s="14"/>
    </row>
    <row r="178" spans="1:17" s="2" customFormat="1" ht="15" customHeight="1" x14ac:dyDescent="0.25">
      <c r="A178" s="24">
        <v>176</v>
      </c>
      <c r="B178" s="23" t="s">
        <v>57</v>
      </c>
      <c r="C178" s="22" t="s">
        <v>15</v>
      </c>
      <c r="D178" s="19" t="s">
        <v>9</v>
      </c>
      <c r="E178" s="21">
        <v>43343</v>
      </c>
      <c r="F178" s="20" t="s">
        <v>36</v>
      </c>
      <c r="G178" s="21">
        <v>43363</v>
      </c>
      <c r="H178" s="19" t="s">
        <v>44</v>
      </c>
      <c r="I178" s="17">
        <v>23000000</v>
      </c>
      <c r="J178" s="18">
        <f>Table5402945[[#This Row],[Yurtiçi İhraç Limiti Nominal Tutar (TL)]]/6.2831</f>
        <v>3660613.3914787285</v>
      </c>
      <c r="K178" s="17">
        <v>0</v>
      </c>
      <c r="L178" s="15">
        <f>Table5402945[[#This Row],[Yurtiçi İhraç Limiti Nominal Tutar (TL)]]-Table5402945[[#This Row],[Yurtiçi Satışı Gerçekleşen Nominal Tutar (TL)]]</f>
        <v>23000000</v>
      </c>
      <c r="M178" s="14"/>
      <c r="N178" s="16"/>
      <c r="O178" s="15"/>
      <c r="P178" s="15"/>
      <c r="Q178" s="14"/>
    </row>
    <row r="179" spans="1:17" s="2" customFormat="1" ht="15" customHeight="1" x14ac:dyDescent="0.25">
      <c r="A179" s="24">
        <v>177</v>
      </c>
      <c r="B179" s="23" t="s">
        <v>56</v>
      </c>
      <c r="C179" s="22" t="s">
        <v>15</v>
      </c>
      <c r="D179" s="19" t="s">
        <v>9</v>
      </c>
      <c r="E179" s="21">
        <v>43328</v>
      </c>
      <c r="F179" s="20" t="s">
        <v>36</v>
      </c>
      <c r="G179" s="21">
        <v>43370</v>
      </c>
      <c r="H179" s="19" t="s">
        <v>44</v>
      </c>
      <c r="I179" s="17">
        <v>89000000</v>
      </c>
      <c r="J179" s="18">
        <f>Table5402945[[#This Row],[Yurtiçi İhraç Limiti Nominal Tutar (TL)]]/6.0862</f>
        <v>14623246.032006836</v>
      </c>
      <c r="K179" s="17">
        <v>0</v>
      </c>
      <c r="L179" s="15">
        <f>Table5402945[[#This Row],[Yurtiçi İhraç Limiti Nominal Tutar (TL)]]-Table5402945[[#This Row],[Yurtiçi Satışı Gerçekleşen Nominal Tutar (TL)]]</f>
        <v>89000000</v>
      </c>
      <c r="M179" s="14"/>
      <c r="N179" s="16"/>
      <c r="O179" s="15"/>
      <c r="P179" s="15"/>
      <c r="Q179" s="14"/>
    </row>
    <row r="180" spans="1:17" s="2" customFormat="1" ht="15" customHeight="1" x14ac:dyDescent="0.25">
      <c r="A180" s="24">
        <v>178</v>
      </c>
      <c r="B180" s="23" t="s">
        <v>55</v>
      </c>
      <c r="C180" s="22" t="s">
        <v>20</v>
      </c>
      <c r="D180" s="19" t="s">
        <v>9</v>
      </c>
      <c r="E180" s="21">
        <v>43329</v>
      </c>
      <c r="F180" s="20" t="s">
        <v>36</v>
      </c>
      <c r="G180" s="21">
        <v>43370</v>
      </c>
      <c r="H180" s="19" t="s">
        <v>44</v>
      </c>
      <c r="I180" s="17">
        <v>5000000000</v>
      </c>
      <c r="J180" s="18">
        <f>Table5402945[[#This Row],[Yurtiçi İhraç Limiti Nominal Tutar (TL)]]/6.0862</f>
        <v>821530675.95544016</v>
      </c>
      <c r="K180" s="17">
        <v>0</v>
      </c>
      <c r="L180" s="15">
        <f>Table5402945[[#This Row],[Yurtiçi İhraç Limiti Nominal Tutar (TL)]]-Table5402945[[#This Row],[Yurtiçi Satışı Gerçekleşen Nominal Tutar (TL)]]</f>
        <v>5000000000</v>
      </c>
      <c r="M180" s="14"/>
      <c r="N180" s="16"/>
      <c r="O180" s="15"/>
      <c r="P180" s="15"/>
      <c r="Q180" s="14"/>
    </row>
    <row r="181" spans="1:17" s="2" customFormat="1" ht="15" customHeight="1" x14ac:dyDescent="0.25">
      <c r="A181" s="24">
        <v>179</v>
      </c>
      <c r="B181" s="23" t="s">
        <v>54</v>
      </c>
      <c r="C181" s="22" t="s">
        <v>20</v>
      </c>
      <c r="D181" s="19" t="s">
        <v>9</v>
      </c>
      <c r="E181" s="21">
        <v>43340</v>
      </c>
      <c r="F181" s="20" t="s">
        <v>36</v>
      </c>
      <c r="G181" s="21">
        <v>43370</v>
      </c>
      <c r="H181" s="19" t="s">
        <v>53</v>
      </c>
      <c r="I181" s="17">
        <v>15000000000</v>
      </c>
      <c r="J181" s="18">
        <f>Table5402945[[#This Row],[Yurtiçi İhraç Limiti Nominal Tutar (TL)]]/6.0862</f>
        <v>2464592027.8663206</v>
      </c>
      <c r="K181" s="17">
        <v>2736000000</v>
      </c>
      <c r="L181" s="15">
        <f>Table5402945[[#This Row],[Yurtiçi İhraç Limiti Nominal Tutar (TL)]]-Table5402945[[#This Row],[Yurtiçi Satışı Gerçekleşen Nominal Tutar (TL)]]</f>
        <v>12264000000</v>
      </c>
      <c r="M181" s="16"/>
      <c r="N181" s="16"/>
      <c r="O181" s="15"/>
      <c r="P181" s="15"/>
      <c r="Q181" s="14"/>
    </row>
    <row r="182" spans="1:17" s="2" customFormat="1" ht="15" customHeight="1" x14ac:dyDescent="0.25">
      <c r="A182" s="24">
        <v>180</v>
      </c>
      <c r="B182" s="23" t="s">
        <v>52</v>
      </c>
      <c r="C182" s="22" t="s">
        <v>15</v>
      </c>
      <c r="D182" s="19" t="s">
        <v>9</v>
      </c>
      <c r="E182" s="21">
        <v>43348</v>
      </c>
      <c r="F182" s="20" t="s">
        <v>36</v>
      </c>
      <c r="G182" s="21">
        <v>43370</v>
      </c>
      <c r="H182" s="19" t="s">
        <v>48</v>
      </c>
      <c r="I182" s="17">
        <v>95000000</v>
      </c>
      <c r="J182" s="18">
        <f>Table5402945[[#This Row],[Yurtiçi İhraç Limiti Nominal Tutar (TL)]]/6.0862</f>
        <v>15609082.843153363</v>
      </c>
      <c r="K182" s="17">
        <v>0</v>
      </c>
      <c r="L182" s="15">
        <f>Table5402945[[#This Row],[Yurtiçi İhraç Limiti Nominal Tutar (TL)]]-Table5402945[[#This Row],[Yurtiçi Satışı Gerçekleşen Nominal Tutar (TL)]]</f>
        <v>95000000</v>
      </c>
      <c r="M182" s="14"/>
      <c r="N182" s="16"/>
      <c r="O182" s="15"/>
      <c r="P182" s="15"/>
      <c r="Q182" s="14"/>
    </row>
    <row r="183" spans="1:17" s="2" customFormat="1" ht="15" customHeight="1" x14ac:dyDescent="0.25">
      <c r="A183" s="24">
        <v>181</v>
      </c>
      <c r="B183" s="27" t="s">
        <v>51</v>
      </c>
      <c r="C183" s="22" t="s">
        <v>10</v>
      </c>
      <c r="D183" s="19" t="s">
        <v>9</v>
      </c>
      <c r="E183" s="21">
        <v>43350</v>
      </c>
      <c r="F183" s="20" t="s">
        <v>36</v>
      </c>
      <c r="G183" s="21">
        <v>43370</v>
      </c>
      <c r="H183" s="19" t="s">
        <v>48</v>
      </c>
      <c r="I183" s="17">
        <v>300000000</v>
      </c>
      <c r="J183" s="18">
        <f>Table5402945[[#This Row],[Yurtiçi İhraç Limiti Nominal Tutar (TL)]]/6.0862</f>
        <v>49291840.557326414</v>
      </c>
      <c r="K183" s="17">
        <v>0</v>
      </c>
      <c r="L183" s="15">
        <f>Table5402945[[#This Row],[Yurtiçi İhraç Limiti Nominal Tutar (TL)]]-Table5402945[[#This Row],[Yurtiçi Satışı Gerçekleşen Nominal Tutar (TL)]]</f>
        <v>300000000</v>
      </c>
      <c r="M183" s="14"/>
      <c r="N183" s="16"/>
      <c r="O183" s="15"/>
      <c r="P183" s="15"/>
      <c r="Q183" s="14"/>
    </row>
    <row r="184" spans="1:17" s="2" customFormat="1" ht="15" customHeight="1" x14ac:dyDescent="0.25">
      <c r="A184" s="24">
        <v>182</v>
      </c>
      <c r="B184" s="27" t="s">
        <v>51</v>
      </c>
      <c r="C184" s="22" t="s">
        <v>10</v>
      </c>
      <c r="D184" s="19" t="s">
        <v>9</v>
      </c>
      <c r="E184" s="21">
        <v>43350</v>
      </c>
      <c r="F184" s="20" t="s">
        <v>36</v>
      </c>
      <c r="G184" s="21">
        <v>43370</v>
      </c>
      <c r="H184" s="19" t="s">
        <v>50</v>
      </c>
      <c r="I184" s="17"/>
      <c r="J184" s="18"/>
      <c r="K184" s="17"/>
      <c r="L184" s="15"/>
      <c r="M184" s="14">
        <v>300000000</v>
      </c>
      <c r="N184" s="16" t="s">
        <v>22</v>
      </c>
      <c r="O184" s="15">
        <v>0</v>
      </c>
      <c r="P184" s="15">
        <f>Table5402945[[#This Row],[Yurtdışı İhraç Limiti Nominal Tutar]]-Table5402945[[#This Row],[Yurtdışı Satışı Gerçekleşen Nominal Tutar]]</f>
        <v>300000000</v>
      </c>
      <c r="Q184" s="14">
        <f>Table5402945[[#This Row],[Yurtdışı Satışı Gerçekleşen Nominal Tutar]]*5.2905</f>
        <v>0</v>
      </c>
    </row>
    <row r="185" spans="1:17" s="2" customFormat="1" ht="15" customHeight="1" x14ac:dyDescent="0.25">
      <c r="A185" s="24">
        <v>183</v>
      </c>
      <c r="B185" s="23" t="s">
        <v>49</v>
      </c>
      <c r="C185" s="22" t="s">
        <v>15</v>
      </c>
      <c r="D185" s="19" t="s">
        <v>9</v>
      </c>
      <c r="E185" s="21">
        <v>43354</v>
      </c>
      <c r="F185" s="20" t="s">
        <v>36</v>
      </c>
      <c r="G185" s="21">
        <v>43370</v>
      </c>
      <c r="H185" s="19" t="s">
        <v>48</v>
      </c>
      <c r="I185" s="17">
        <v>1000000000</v>
      </c>
      <c r="J185" s="18">
        <f>Table5402945[[#This Row],[Yurtiçi İhraç Limiti Nominal Tutar (TL)]]/6.0862</f>
        <v>164306135.19108805</v>
      </c>
      <c r="K185" s="17">
        <v>943788000</v>
      </c>
      <c r="L185" s="15">
        <f>Table5402945[[#This Row],[Yurtiçi İhraç Limiti Nominal Tutar (TL)]]-Table5402945[[#This Row],[Yurtiçi Satışı Gerçekleşen Nominal Tutar (TL)]]</f>
        <v>56212000</v>
      </c>
      <c r="M185" s="14"/>
      <c r="N185" s="16"/>
      <c r="O185" s="15"/>
      <c r="P185" s="15"/>
      <c r="Q185" s="14"/>
    </row>
    <row r="186" spans="1:17" s="2" customFormat="1" ht="15" customHeight="1" x14ac:dyDescent="0.25">
      <c r="A186" s="24">
        <v>184</v>
      </c>
      <c r="B186" s="23" t="s">
        <v>47</v>
      </c>
      <c r="C186" s="22" t="s">
        <v>15</v>
      </c>
      <c r="D186" s="19" t="s">
        <v>9</v>
      </c>
      <c r="E186" s="21">
        <v>43357</v>
      </c>
      <c r="F186" s="20" t="s">
        <v>36</v>
      </c>
      <c r="G186" s="21">
        <v>43370</v>
      </c>
      <c r="H186" s="19" t="s">
        <v>44</v>
      </c>
      <c r="I186" s="17">
        <v>315000000</v>
      </c>
      <c r="J186" s="18">
        <f>Table5402945[[#This Row],[Yurtiçi İhraç Limiti Nominal Tutar (TL)]]/6.0862</f>
        <v>51756432.585192733</v>
      </c>
      <c r="K186" s="17">
        <v>210000000</v>
      </c>
      <c r="L186" s="15">
        <f>Table5402945[[#This Row],[Yurtiçi İhraç Limiti Nominal Tutar (TL)]]-Table5402945[[#This Row],[Yurtiçi Satışı Gerçekleşen Nominal Tutar (TL)]]</f>
        <v>105000000</v>
      </c>
      <c r="M186" s="14"/>
      <c r="N186" s="16"/>
      <c r="O186" s="15"/>
      <c r="P186" s="15"/>
      <c r="Q186" s="14"/>
    </row>
    <row r="187" spans="1:17" s="2" customFormat="1" ht="15" customHeight="1" x14ac:dyDescent="0.25">
      <c r="A187" s="24">
        <v>185</v>
      </c>
      <c r="B187" s="23" t="s">
        <v>46</v>
      </c>
      <c r="C187" s="22" t="s">
        <v>20</v>
      </c>
      <c r="D187" s="19" t="s">
        <v>9</v>
      </c>
      <c r="E187" s="21">
        <v>43364</v>
      </c>
      <c r="F187" s="20" t="s">
        <v>36</v>
      </c>
      <c r="G187" s="21">
        <v>43370</v>
      </c>
      <c r="H187" s="19" t="s">
        <v>44</v>
      </c>
      <c r="I187" s="17">
        <v>5000000000</v>
      </c>
      <c r="J187" s="18">
        <f>Table5402945[[#This Row],[Yurtiçi İhraç Limiti Nominal Tutar (TL)]]/6.0862</f>
        <v>821530675.95544016</v>
      </c>
      <c r="K187" s="17">
        <v>4993574836</v>
      </c>
      <c r="L187" s="15">
        <f>Table5402945[[#This Row],[Yurtiçi İhraç Limiti Nominal Tutar (TL)]]-Table5402945[[#This Row],[Yurtiçi Satışı Gerçekleşen Nominal Tutar (TL)]]</f>
        <v>6425164</v>
      </c>
      <c r="M187" s="14"/>
      <c r="N187" s="16"/>
      <c r="O187" s="15"/>
      <c r="P187" s="15"/>
      <c r="Q187" s="14"/>
    </row>
    <row r="188" spans="1:17" s="2" customFormat="1" ht="15" customHeight="1" x14ac:dyDescent="0.25">
      <c r="A188" s="24">
        <v>186</v>
      </c>
      <c r="B188" s="23" t="s">
        <v>45</v>
      </c>
      <c r="C188" s="22" t="s">
        <v>20</v>
      </c>
      <c r="D188" s="19" t="s">
        <v>9</v>
      </c>
      <c r="E188" s="21">
        <v>43368</v>
      </c>
      <c r="F188" s="20" t="s">
        <v>36</v>
      </c>
      <c r="G188" s="21">
        <v>43370</v>
      </c>
      <c r="H188" s="19" t="s">
        <v>44</v>
      </c>
      <c r="I188" s="17">
        <v>3000000000</v>
      </c>
      <c r="J188" s="18">
        <f>Table5402945[[#This Row],[Yurtiçi İhraç Limiti Nominal Tutar (TL)]]/6.0862</f>
        <v>492918405.57326412</v>
      </c>
      <c r="K188" s="17">
        <v>2901759000</v>
      </c>
      <c r="L188" s="15">
        <f>Table5402945[[#This Row],[Yurtiçi İhraç Limiti Nominal Tutar (TL)]]-Table5402945[[#This Row],[Yurtiçi Satışı Gerçekleşen Nominal Tutar (TL)]]</f>
        <v>98241000</v>
      </c>
      <c r="M188" s="14"/>
      <c r="N188" s="16"/>
      <c r="O188" s="15"/>
      <c r="P188" s="15"/>
      <c r="Q188" s="14"/>
    </row>
    <row r="189" spans="1:17" s="2" customFormat="1" ht="15" customHeight="1" x14ac:dyDescent="0.25">
      <c r="A189" s="24">
        <v>187</v>
      </c>
      <c r="B189" s="23" t="s">
        <v>196</v>
      </c>
      <c r="C189" s="22" t="s">
        <v>10</v>
      </c>
      <c r="D189" s="33" t="s">
        <v>9</v>
      </c>
      <c r="E189" s="20">
        <v>43322</v>
      </c>
      <c r="F189" s="20"/>
      <c r="G189" s="20">
        <v>43377</v>
      </c>
      <c r="H189" s="33" t="s">
        <v>48</v>
      </c>
      <c r="I189" s="17">
        <v>150000000</v>
      </c>
      <c r="J189" s="18">
        <f>Table5402945[[#This Row],[Yurtiçi İhraç Limiti Nominal Tutar (TL)]]/6.1354</f>
        <v>24448283.73048212</v>
      </c>
      <c r="K189" s="17">
        <v>40000000</v>
      </c>
      <c r="L189" s="15">
        <f>Table5402945[[#This Row],[Yurtiçi İhraç Limiti Nominal Tutar (TL)]]-Table5402945[[#This Row],[Yurtiçi Satışı Gerçekleşen Nominal Tutar (TL)]]</f>
        <v>110000000</v>
      </c>
      <c r="M189" s="16"/>
      <c r="N189" s="16"/>
      <c r="O189" s="15"/>
      <c r="P189" s="15"/>
      <c r="Q189" s="14"/>
    </row>
    <row r="190" spans="1:17" s="2" customFormat="1" ht="15" customHeight="1" x14ac:dyDescent="0.25">
      <c r="A190" s="24">
        <v>188</v>
      </c>
      <c r="B190" s="23" t="s">
        <v>103</v>
      </c>
      <c r="C190" s="22" t="s">
        <v>15</v>
      </c>
      <c r="D190" s="25" t="s">
        <v>9</v>
      </c>
      <c r="E190" s="20">
        <v>43326</v>
      </c>
      <c r="F190" s="20"/>
      <c r="G190" s="20">
        <v>43377</v>
      </c>
      <c r="H190" s="33" t="s">
        <v>48</v>
      </c>
      <c r="I190" s="17">
        <v>757800000</v>
      </c>
      <c r="J190" s="18">
        <f>Table5402945[[#This Row],[Yurtiçi İhraç Limiti Nominal Tutar (TL)]]/6.1354</f>
        <v>123512729.40639567</v>
      </c>
      <c r="K190" s="17">
        <v>757800000</v>
      </c>
      <c r="L190" s="15">
        <f>Table5402945[[#This Row],[Yurtiçi İhraç Limiti Nominal Tutar (TL)]]-Table5402945[[#This Row],[Yurtiçi Satışı Gerçekleşen Nominal Tutar (TL)]]</f>
        <v>0</v>
      </c>
      <c r="M190" s="16"/>
      <c r="N190" s="16"/>
      <c r="O190" s="15"/>
      <c r="P190" s="15"/>
      <c r="Q190" s="14"/>
    </row>
    <row r="191" spans="1:17" s="2" customFormat="1" ht="15" customHeight="1" x14ac:dyDescent="0.25">
      <c r="A191" s="24">
        <v>189</v>
      </c>
      <c r="B191" s="23" t="s">
        <v>116</v>
      </c>
      <c r="C191" s="22" t="s">
        <v>20</v>
      </c>
      <c r="D191" s="25" t="s">
        <v>9</v>
      </c>
      <c r="E191" s="20">
        <v>43328</v>
      </c>
      <c r="F191" s="20"/>
      <c r="G191" s="20">
        <v>43377</v>
      </c>
      <c r="H191" s="33" t="s">
        <v>53</v>
      </c>
      <c r="I191" s="17">
        <v>1300000000</v>
      </c>
      <c r="J191" s="18">
        <f>Table5402945[[#This Row],[Yurtiçi İhraç Limiti Nominal Tutar (TL)]]/6.1354</f>
        <v>211885125.66417837</v>
      </c>
      <c r="K191" s="17">
        <v>1250000000</v>
      </c>
      <c r="L191" s="15">
        <f>Table5402945[[#This Row],[Yurtiçi İhraç Limiti Nominal Tutar (TL)]]-Table5402945[[#This Row],[Yurtiçi Satışı Gerçekleşen Nominal Tutar (TL)]]</f>
        <v>50000000</v>
      </c>
      <c r="M191" s="16"/>
      <c r="N191" s="16"/>
      <c r="O191" s="15"/>
      <c r="P191" s="15"/>
      <c r="Q191" s="14"/>
    </row>
    <row r="192" spans="1:17" s="2" customFormat="1" ht="15" customHeight="1" x14ac:dyDescent="0.25">
      <c r="A192" s="24">
        <v>190</v>
      </c>
      <c r="B192" s="23" t="s">
        <v>129</v>
      </c>
      <c r="C192" s="22" t="s">
        <v>15</v>
      </c>
      <c r="D192" s="25" t="s">
        <v>9</v>
      </c>
      <c r="E192" s="20">
        <v>43343</v>
      </c>
      <c r="F192" s="20"/>
      <c r="G192" s="20">
        <v>43377</v>
      </c>
      <c r="H192" s="33" t="s">
        <v>44</v>
      </c>
      <c r="I192" s="17">
        <v>150000000</v>
      </c>
      <c r="J192" s="18">
        <f>Table5402945[[#This Row],[Yurtiçi İhraç Limiti Nominal Tutar (TL)]]/6.1354</f>
        <v>24448283.73048212</v>
      </c>
      <c r="K192" s="17">
        <v>0</v>
      </c>
      <c r="L192" s="15">
        <f>Table5402945[[#This Row],[Yurtiçi İhraç Limiti Nominal Tutar (TL)]]-Table5402945[[#This Row],[Yurtiçi Satışı Gerçekleşen Nominal Tutar (TL)]]</f>
        <v>150000000</v>
      </c>
      <c r="M192" s="16"/>
      <c r="N192" s="16"/>
      <c r="O192" s="15"/>
      <c r="P192" s="15"/>
      <c r="Q192" s="14"/>
    </row>
    <row r="193" spans="1:17" s="2" customFormat="1" ht="15" customHeight="1" x14ac:dyDescent="0.25">
      <c r="A193" s="24">
        <v>191</v>
      </c>
      <c r="B193" s="23" t="s">
        <v>88</v>
      </c>
      <c r="C193" s="22" t="s">
        <v>15</v>
      </c>
      <c r="D193" s="25" t="s">
        <v>14</v>
      </c>
      <c r="E193" s="20">
        <v>43348</v>
      </c>
      <c r="F193" s="20"/>
      <c r="G193" s="20">
        <v>43377</v>
      </c>
      <c r="H193" s="33" t="s">
        <v>44</v>
      </c>
      <c r="I193" s="17">
        <v>400000000</v>
      </c>
      <c r="J193" s="18">
        <f>Table5402945[[#This Row],[Yurtiçi İhraç Limiti Nominal Tutar (TL)]]/6.1354</f>
        <v>65195423.281285658</v>
      </c>
      <c r="K193" s="17">
        <v>250000000</v>
      </c>
      <c r="L193" s="15">
        <f>Table5402945[[#This Row],[Yurtiçi İhraç Limiti Nominal Tutar (TL)]]-Table5402945[[#This Row],[Yurtiçi Satışı Gerçekleşen Nominal Tutar (TL)]]</f>
        <v>150000000</v>
      </c>
      <c r="M193" s="16"/>
      <c r="N193" s="16"/>
      <c r="O193" s="15"/>
      <c r="P193" s="15"/>
      <c r="Q193" s="14"/>
    </row>
    <row r="194" spans="1:17" s="2" customFormat="1" ht="15" customHeight="1" x14ac:dyDescent="0.25">
      <c r="A194" s="24">
        <v>192</v>
      </c>
      <c r="B194" s="23" t="s">
        <v>165</v>
      </c>
      <c r="C194" s="22" t="s">
        <v>10</v>
      </c>
      <c r="D194" s="25" t="s">
        <v>9</v>
      </c>
      <c r="E194" s="20">
        <v>43348</v>
      </c>
      <c r="F194" s="20"/>
      <c r="G194" s="20">
        <v>43377</v>
      </c>
      <c r="H194" s="33" t="s">
        <v>44</v>
      </c>
      <c r="I194" s="17">
        <v>200000000</v>
      </c>
      <c r="J194" s="18">
        <f>Table5402945[[#This Row],[Yurtiçi İhraç Limiti Nominal Tutar (TL)]]/6.1354</f>
        <v>32597711.640642829</v>
      </c>
      <c r="K194" s="17">
        <v>0</v>
      </c>
      <c r="L194" s="15">
        <f>Table5402945[[#This Row],[Yurtiçi İhraç Limiti Nominal Tutar (TL)]]-Table5402945[[#This Row],[Yurtiçi Satışı Gerçekleşen Nominal Tutar (TL)]]</f>
        <v>200000000</v>
      </c>
      <c r="M194" s="16"/>
      <c r="N194" s="16"/>
      <c r="O194" s="15"/>
      <c r="P194" s="15"/>
      <c r="Q194" s="14"/>
    </row>
    <row r="195" spans="1:17" s="2" customFormat="1" ht="15" customHeight="1" x14ac:dyDescent="0.25">
      <c r="A195" s="24">
        <v>193</v>
      </c>
      <c r="B195" s="23" t="s">
        <v>64</v>
      </c>
      <c r="C195" s="22" t="s">
        <v>15</v>
      </c>
      <c r="D195" s="25" t="s">
        <v>9</v>
      </c>
      <c r="E195" s="20">
        <v>43363</v>
      </c>
      <c r="F195" s="20"/>
      <c r="G195" s="20">
        <v>43377</v>
      </c>
      <c r="H195" s="33" t="s">
        <v>53</v>
      </c>
      <c r="I195" s="17">
        <v>118000000</v>
      </c>
      <c r="J195" s="18">
        <f>Table5402945[[#This Row],[Yurtiçi İhraç Limiti Nominal Tutar (TL)]]/6.1354</f>
        <v>19232649.867979269</v>
      </c>
      <c r="K195" s="17">
        <v>62237000</v>
      </c>
      <c r="L195" s="15">
        <f>Table5402945[[#This Row],[Yurtiçi İhraç Limiti Nominal Tutar (TL)]]-Table5402945[[#This Row],[Yurtiçi Satışı Gerçekleşen Nominal Tutar (TL)]]</f>
        <v>55763000</v>
      </c>
      <c r="M195" s="16"/>
      <c r="N195" s="16"/>
      <c r="O195" s="15"/>
      <c r="P195" s="15"/>
      <c r="Q195" s="14"/>
    </row>
    <row r="196" spans="1:17" s="2" customFormat="1" ht="15" customHeight="1" x14ac:dyDescent="0.25">
      <c r="A196" s="24">
        <v>194</v>
      </c>
      <c r="B196" s="23" t="s">
        <v>171</v>
      </c>
      <c r="C196" s="22" t="s">
        <v>15</v>
      </c>
      <c r="D196" s="25" t="s">
        <v>9</v>
      </c>
      <c r="E196" s="20">
        <v>43356</v>
      </c>
      <c r="F196" s="20"/>
      <c r="G196" s="20">
        <v>43384</v>
      </c>
      <c r="H196" s="33" t="s">
        <v>48</v>
      </c>
      <c r="I196" s="17">
        <v>2000000000</v>
      </c>
      <c r="J196" s="18">
        <f>Table5402945[[#This Row],[Yurtiçi İhraç Limiti Nominal Tutar (TL)]]/5.9941</f>
        <v>333661433.74318075</v>
      </c>
      <c r="K196" s="17">
        <v>733385000</v>
      </c>
      <c r="L196" s="15">
        <f>Table5402945[[#This Row],[Yurtiçi İhraç Limiti Nominal Tutar (TL)]]-Table5402945[[#This Row],[Yurtiçi Satışı Gerçekleşen Nominal Tutar (TL)]]</f>
        <v>1266615000</v>
      </c>
      <c r="M196" s="16"/>
      <c r="N196" s="16"/>
      <c r="O196" s="15"/>
      <c r="P196" s="15"/>
      <c r="Q196" s="14"/>
    </row>
    <row r="197" spans="1:17" s="2" customFormat="1" ht="15" customHeight="1" x14ac:dyDescent="0.25">
      <c r="A197" s="24">
        <v>195</v>
      </c>
      <c r="B197" s="23" t="s">
        <v>123</v>
      </c>
      <c r="C197" s="22" t="s">
        <v>15</v>
      </c>
      <c r="D197" s="25" t="s">
        <v>9</v>
      </c>
      <c r="E197" s="20">
        <v>43357</v>
      </c>
      <c r="F197" s="20"/>
      <c r="G197" s="20">
        <v>43384</v>
      </c>
      <c r="H197" s="33" t="s">
        <v>44</v>
      </c>
      <c r="I197" s="17">
        <v>750000000</v>
      </c>
      <c r="J197" s="18">
        <f>Table5402945[[#This Row],[Yurtiçi İhraç Limiti Nominal Tutar (TL)]]/5.9941</f>
        <v>125123037.65369278</v>
      </c>
      <c r="K197" s="17">
        <v>400000000</v>
      </c>
      <c r="L197" s="15">
        <f>Table5402945[[#This Row],[Yurtiçi İhraç Limiti Nominal Tutar (TL)]]-Table5402945[[#This Row],[Yurtiçi Satışı Gerçekleşen Nominal Tutar (TL)]]</f>
        <v>350000000</v>
      </c>
      <c r="M197" s="16"/>
      <c r="N197" s="16"/>
      <c r="O197" s="15"/>
      <c r="P197" s="15"/>
      <c r="Q197" s="14"/>
    </row>
    <row r="198" spans="1:17" s="2" customFormat="1" ht="15" customHeight="1" x14ac:dyDescent="0.25">
      <c r="A198" s="24">
        <v>196</v>
      </c>
      <c r="B198" s="23" t="s">
        <v>105</v>
      </c>
      <c r="C198" s="22" t="s">
        <v>15</v>
      </c>
      <c r="D198" s="25" t="s">
        <v>9</v>
      </c>
      <c r="E198" s="20">
        <v>43361</v>
      </c>
      <c r="F198" s="20"/>
      <c r="G198" s="20">
        <v>43384</v>
      </c>
      <c r="H198" s="33" t="s">
        <v>44</v>
      </c>
      <c r="I198" s="17">
        <v>128000000</v>
      </c>
      <c r="J198" s="18">
        <f>Table5402945[[#This Row],[Yurtiçi İhraç Limiti Nominal Tutar (TL)]]/5.9941</f>
        <v>21354331.759563569</v>
      </c>
      <c r="K198" s="17">
        <v>113500000</v>
      </c>
      <c r="L198" s="15">
        <f>Table5402945[[#This Row],[Yurtiçi İhraç Limiti Nominal Tutar (TL)]]-Table5402945[[#This Row],[Yurtiçi Satışı Gerçekleşen Nominal Tutar (TL)]]</f>
        <v>14500000</v>
      </c>
      <c r="M198" s="16"/>
      <c r="N198" s="16"/>
      <c r="O198" s="15"/>
      <c r="P198" s="15"/>
      <c r="Q198" s="14"/>
    </row>
    <row r="199" spans="1:17" s="2" customFormat="1" ht="15" customHeight="1" x14ac:dyDescent="0.25">
      <c r="A199" s="24">
        <v>197</v>
      </c>
      <c r="B199" s="23" t="s">
        <v>110</v>
      </c>
      <c r="C199" s="22" t="s">
        <v>15</v>
      </c>
      <c r="D199" s="25" t="s">
        <v>9</v>
      </c>
      <c r="E199" s="20">
        <v>43367</v>
      </c>
      <c r="F199" s="20"/>
      <c r="G199" s="20">
        <v>43384</v>
      </c>
      <c r="H199" s="33" t="s">
        <v>48</v>
      </c>
      <c r="I199" s="17">
        <v>292559000</v>
      </c>
      <c r="J199" s="18">
        <f>Table5402945[[#This Row],[Yurtiçi İhraç Limiti Nominal Tutar (TL)]]/5.9941</f>
        <v>48807827.697235614</v>
      </c>
      <c r="K199" s="17">
        <v>292559000</v>
      </c>
      <c r="L199" s="15">
        <f>Table5402945[[#This Row],[Yurtiçi İhraç Limiti Nominal Tutar (TL)]]-Table5402945[[#This Row],[Yurtiçi Satışı Gerçekleşen Nominal Tutar (TL)]]</f>
        <v>0</v>
      </c>
      <c r="M199" s="16"/>
      <c r="N199" s="16"/>
      <c r="O199" s="15"/>
      <c r="P199" s="15"/>
      <c r="Q199" s="14"/>
    </row>
    <row r="200" spans="1:17" s="2" customFormat="1" ht="15" customHeight="1" x14ac:dyDescent="0.25">
      <c r="A200" s="24">
        <v>198</v>
      </c>
      <c r="B200" s="23" t="s">
        <v>94</v>
      </c>
      <c r="C200" s="22" t="s">
        <v>20</v>
      </c>
      <c r="D200" s="25" t="s">
        <v>9</v>
      </c>
      <c r="E200" s="20">
        <v>43367</v>
      </c>
      <c r="F200" s="20"/>
      <c r="G200" s="20">
        <v>43384</v>
      </c>
      <c r="H200" s="33" t="s">
        <v>48</v>
      </c>
      <c r="I200" s="17">
        <v>775000000</v>
      </c>
      <c r="J200" s="18">
        <f>Table5402945[[#This Row],[Yurtiçi İhraç Limiti Nominal Tutar (TL)]]/5.9941</f>
        <v>129293805.57548255</v>
      </c>
      <c r="K200" s="17">
        <v>200000000</v>
      </c>
      <c r="L200" s="15">
        <f>Table5402945[[#This Row],[Yurtiçi İhraç Limiti Nominal Tutar (TL)]]-Table5402945[[#This Row],[Yurtiçi Satışı Gerçekleşen Nominal Tutar (TL)]]</f>
        <v>575000000</v>
      </c>
      <c r="M200" s="16"/>
      <c r="N200" s="16"/>
      <c r="O200" s="15"/>
      <c r="P200" s="15"/>
      <c r="Q200" s="14"/>
    </row>
    <row r="201" spans="1:17" s="2" customFormat="1" ht="15" customHeight="1" x14ac:dyDescent="0.25">
      <c r="A201" s="24">
        <v>199</v>
      </c>
      <c r="B201" s="23" t="s">
        <v>197</v>
      </c>
      <c r="C201" s="22" t="s">
        <v>15</v>
      </c>
      <c r="D201" s="33" t="s">
        <v>9</v>
      </c>
      <c r="E201" s="20">
        <v>43361</v>
      </c>
      <c r="F201" s="20"/>
      <c r="G201" s="20">
        <v>43391</v>
      </c>
      <c r="H201" s="33" t="s">
        <v>48</v>
      </c>
      <c r="I201" s="17">
        <v>46000000</v>
      </c>
      <c r="J201" s="18">
        <f>Table5402945[[#This Row],[Yurtiçi İhraç Limiti Nominal Tutar (TL)]]/5.5598</f>
        <v>8273678.9093132848</v>
      </c>
      <c r="K201" s="17">
        <v>9000000</v>
      </c>
      <c r="L201" s="15">
        <f>Table5402945[[#This Row],[Yurtiçi İhraç Limiti Nominal Tutar (TL)]]-Table5402945[[#This Row],[Yurtiçi Satışı Gerçekleşen Nominal Tutar (TL)]]</f>
        <v>37000000</v>
      </c>
      <c r="M201" s="16"/>
      <c r="N201" s="16"/>
      <c r="O201" s="15"/>
      <c r="P201" s="15"/>
      <c r="Q201" s="14"/>
    </row>
    <row r="202" spans="1:17" s="2" customFormat="1" ht="15" customHeight="1" x14ac:dyDescent="0.25">
      <c r="A202" s="24">
        <v>200</v>
      </c>
      <c r="B202" s="23" t="s">
        <v>219</v>
      </c>
      <c r="C202" s="22" t="s">
        <v>10</v>
      </c>
      <c r="D202" s="33" t="s">
        <v>9</v>
      </c>
      <c r="E202" s="20">
        <v>43361</v>
      </c>
      <c r="F202" s="20"/>
      <c r="G202" s="20">
        <v>43391</v>
      </c>
      <c r="H202" s="33" t="s">
        <v>44</v>
      </c>
      <c r="I202" s="17">
        <v>600000000</v>
      </c>
      <c r="J202" s="18">
        <f>Table5402945[[#This Row],[Yurtiçi İhraç Limiti Nominal Tutar (TL)]]/5.5598</f>
        <v>107917550.99104284</v>
      </c>
      <c r="K202" s="17">
        <v>100000000</v>
      </c>
      <c r="L202" s="15">
        <f>Table5402945[[#This Row],[Yurtiçi İhraç Limiti Nominal Tutar (TL)]]-Table5402945[[#This Row],[Yurtiçi Satışı Gerçekleşen Nominal Tutar (TL)]]</f>
        <v>500000000</v>
      </c>
      <c r="M202" s="16"/>
      <c r="N202" s="16"/>
      <c r="O202" s="15"/>
      <c r="P202" s="15"/>
      <c r="Q202" s="14"/>
    </row>
    <row r="203" spans="1:17" s="2" customFormat="1" ht="15" customHeight="1" x14ac:dyDescent="0.25">
      <c r="A203" s="24">
        <v>201</v>
      </c>
      <c r="B203" s="23" t="s">
        <v>174</v>
      </c>
      <c r="C203" s="22" t="s">
        <v>15</v>
      </c>
      <c r="D203" s="25" t="s">
        <v>9</v>
      </c>
      <c r="E203" s="20">
        <v>43363</v>
      </c>
      <c r="F203" s="20"/>
      <c r="G203" s="20">
        <v>43391</v>
      </c>
      <c r="H203" s="33" t="s">
        <v>44</v>
      </c>
      <c r="I203" s="17">
        <v>833000000</v>
      </c>
      <c r="J203" s="18">
        <f>Table5402945[[#This Row],[Yurtiçi İhraç Limiti Nominal Tutar (TL)]]/5.5598</f>
        <v>149825533.29256448</v>
      </c>
      <c r="K203" s="17">
        <v>0</v>
      </c>
      <c r="L203" s="15">
        <f>Table5402945[[#This Row],[Yurtiçi İhraç Limiti Nominal Tutar (TL)]]-Table5402945[[#This Row],[Yurtiçi Satışı Gerçekleşen Nominal Tutar (TL)]]</f>
        <v>833000000</v>
      </c>
      <c r="M203" s="16"/>
      <c r="N203" s="16"/>
      <c r="O203" s="15"/>
      <c r="P203" s="15"/>
      <c r="Q203" s="14"/>
    </row>
    <row r="204" spans="1:17" s="2" customFormat="1" ht="15" customHeight="1" x14ac:dyDescent="0.25">
      <c r="A204" s="24">
        <v>202</v>
      </c>
      <c r="B204" s="23" t="s">
        <v>96</v>
      </c>
      <c r="C204" s="22" t="s">
        <v>15</v>
      </c>
      <c r="D204" s="25" t="s">
        <v>9</v>
      </c>
      <c r="E204" s="20">
        <v>43369</v>
      </c>
      <c r="F204" s="20"/>
      <c r="G204" s="20">
        <v>43391</v>
      </c>
      <c r="H204" s="33" t="s">
        <v>44</v>
      </c>
      <c r="I204" s="17">
        <v>260000000</v>
      </c>
      <c r="J204" s="18">
        <f>Table5402945[[#This Row],[Yurtiçi İhraç Limiti Nominal Tutar (TL)]]/5.5598</f>
        <v>46764272.096118562</v>
      </c>
      <c r="K204" s="17">
        <v>0</v>
      </c>
      <c r="L204" s="15">
        <f>Table5402945[[#This Row],[Yurtiçi İhraç Limiti Nominal Tutar (TL)]]-Table5402945[[#This Row],[Yurtiçi Satışı Gerçekleşen Nominal Tutar (TL)]]</f>
        <v>260000000</v>
      </c>
      <c r="M204" s="16"/>
      <c r="N204" s="16"/>
      <c r="O204" s="15"/>
      <c r="P204" s="15"/>
      <c r="Q204" s="14"/>
    </row>
    <row r="205" spans="1:17" s="2" customFormat="1" ht="15" customHeight="1" x14ac:dyDescent="0.25">
      <c r="A205" s="24">
        <v>203</v>
      </c>
      <c r="B205" s="23" t="s">
        <v>198</v>
      </c>
      <c r="C205" s="22" t="s">
        <v>10</v>
      </c>
      <c r="D205" s="33" t="s">
        <v>9</v>
      </c>
      <c r="E205" s="20">
        <v>43374</v>
      </c>
      <c r="F205" s="20"/>
      <c r="G205" s="20">
        <v>43391</v>
      </c>
      <c r="H205" s="33" t="s">
        <v>44</v>
      </c>
      <c r="I205" s="17">
        <v>250000000</v>
      </c>
      <c r="J205" s="18">
        <f>Table5402945[[#This Row],[Yurtiçi İhraç Limiti Nominal Tutar (TL)]]/5.5598</f>
        <v>44965646.246267848</v>
      </c>
      <c r="K205" s="17">
        <v>0</v>
      </c>
      <c r="L205" s="15">
        <f>Table5402945[[#This Row],[Yurtiçi İhraç Limiti Nominal Tutar (TL)]]-Table5402945[[#This Row],[Yurtiçi Satışı Gerçekleşen Nominal Tutar (TL)]]</f>
        <v>250000000</v>
      </c>
      <c r="M205" s="16"/>
      <c r="N205" s="16"/>
      <c r="O205" s="15"/>
      <c r="P205" s="15"/>
      <c r="Q205" s="14"/>
    </row>
    <row r="206" spans="1:17" s="2" customFormat="1" ht="15" customHeight="1" x14ac:dyDescent="0.25">
      <c r="A206" s="24">
        <v>204</v>
      </c>
      <c r="B206" s="23" t="s">
        <v>97</v>
      </c>
      <c r="C206" s="22" t="s">
        <v>15</v>
      </c>
      <c r="D206" s="25" t="s">
        <v>9</v>
      </c>
      <c r="E206" s="20">
        <v>43376</v>
      </c>
      <c r="F206" s="20"/>
      <c r="G206" s="20">
        <v>43391</v>
      </c>
      <c r="H206" s="33" t="s">
        <v>44</v>
      </c>
      <c r="I206" s="17">
        <v>645000000</v>
      </c>
      <c r="J206" s="18">
        <f>Table5402945[[#This Row],[Yurtiçi İhraç Limiti Nominal Tutar (TL)]]/5.5598</f>
        <v>116011367.31537105</v>
      </c>
      <c r="K206" s="17">
        <v>155000000</v>
      </c>
      <c r="L206" s="15">
        <f>Table5402945[[#This Row],[Yurtiçi İhraç Limiti Nominal Tutar (TL)]]-Table5402945[[#This Row],[Yurtiçi Satışı Gerçekleşen Nominal Tutar (TL)]]</f>
        <v>490000000</v>
      </c>
      <c r="M206" s="16"/>
      <c r="N206" s="16"/>
      <c r="O206" s="15"/>
      <c r="P206" s="15"/>
      <c r="Q206" s="14"/>
    </row>
    <row r="207" spans="1:17" s="2" customFormat="1" ht="15" customHeight="1" x14ac:dyDescent="0.25">
      <c r="A207" s="24">
        <v>205</v>
      </c>
      <c r="B207" s="23" t="s">
        <v>150</v>
      </c>
      <c r="C207" s="22" t="s">
        <v>15</v>
      </c>
      <c r="D207" s="25" t="s">
        <v>14</v>
      </c>
      <c r="E207" s="20">
        <v>43377</v>
      </c>
      <c r="F207" s="20"/>
      <c r="G207" s="20">
        <v>43391</v>
      </c>
      <c r="H207" s="33" t="s">
        <v>48</v>
      </c>
      <c r="I207" s="17">
        <v>4000000000</v>
      </c>
      <c r="J207" s="18">
        <f>Table5402945[[#This Row],[Yurtiçi İhraç Limiti Nominal Tutar (TL)]]/5.5598</f>
        <v>719450339.94028556</v>
      </c>
      <c r="K207" s="17">
        <v>900000000</v>
      </c>
      <c r="L207" s="15">
        <f>Table5402945[[#This Row],[Yurtiçi İhraç Limiti Nominal Tutar (TL)]]-Table5402945[[#This Row],[Yurtiçi Satışı Gerçekleşen Nominal Tutar (TL)]]</f>
        <v>3100000000</v>
      </c>
      <c r="M207" s="16"/>
      <c r="N207" s="16"/>
      <c r="O207" s="15"/>
      <c r="P207" s="15"/>
      <c r="Q207" s="14"/>
    </row>
    <row r="208" spans="1:17" s="2" customFormat="1" ht="15" customHeight="1" x14ac:dyDescent="0.25">
      <c r="A208" s="24">
        <v>206</v>
      </c>
      <c r="B208" s="23" t="s">
        <v>58</v>
      </c>
      <c r="C208" s="22" t="s">
        <v>15</v>
      </c>
      <c r="D208" s="25" t="s">
        <v>28</v>
      </c>
      <c r="E208" s="20">
        <v>43364</v>
      </c>
      <c r="F208" s="20"/>
      <c r="G208" s="20">
        <v>43398</v>
      </c>
      <c r="H208" s="33" t="s">
        <v>113</v>
      </c>
      <c r="I208" s="17">
        <v>200000000</v>
      </c>
      <c r="J208" s="18">
        <f>Table5402945[[#This Row],[Yurtiçi İhraç Limiti Nominal Tutar (TL)]]/5.6899</f>
        <v>35150002.636250198</v>
      </c>
      <c r="K208" s="17">
        <v>30760000</v>
      </c>
      <c r="L208" s="15">
        <f>Table5402945[[#This Row],[Yurtiçi İhraç Limiti Nominal Tutar (TL)]]-Table5402945[[#This Row],[Yurtiçi Satışı Gerçekleşen Nominal Tutar (TL)]]</f>
        <v>169240000</v>
      </c>
      <c r="M208" s="16"/>
      <c r="N208" s="16"/>
      <c r="O208" s="15"/>
      <c r="P208" s="15"/>
      <c r="Q208" s="14"/>
    </row>
    <row r="209" spans="1:17" s="2" customFormat="1" ht="15" customHeight="1" x14ac:dyDescent="0.25">
      <c r="A209" s="24">
        <v>207</v>
      </c>
      <c r="B209" s="23" t="s">
        <v>55</v>
      </c>
      <c r="C209" s="22" t="s">
        <v>20</v>
      </c>
      <c r="D209" s="25" t="s">
        <v>9</v>
      </c>
      <c r="E209" s="20">
        <v>43367</v>
      </c>
      <c r="F209" s="20"/>
      <c r="G209" s="20">
        <v>43398</v>
      </c>
      <c r="H209" s="33" t="s">
        <v>53</v>
      </c>
      <c r="I209" s="17">
        <v>20000000000</v>
      </c>
      <c r="J209" s="18">
        <f>Table5402945[[#This Row],[Yurtiçi İhraç Limiti Nominal Tutar (TL)]]/5.6899</f>
        <v>3515000263.62502</v>
      </c>
      <c r="K209" s="17">
        <v>1361509538</v>
      </c>
      <c r="L209" s="15">
        <f>Table5402945[[#This Row],[Yurtiçi İhraç Limiti Nominal Tutar (TL)]]-Table5402945[[#This Row],[Yurtiçi Satışı Gerçekleşen Nominal Tutar (TL)]]</f>
        <v>18638490462</v>
      </c>
      <c r="M209" s="16"/>
      <c r="N209" s="16"/>
      <c r="O209" s="15"/>
      <c r="P209" s="15"/>
      <c r="Q209" s="14"/>
    </row>
    <row r="210" spans="1:17" s="2" customFormat="1" ht="15" customHeight="1" x14ac:dyDescent="0.25">
      <c r="A210" s="24">
        <v>208</v>
      </c>
      <c r="B210" s="23" t="s">
        <v>37</v>
      </c>
      <c r="C210" s="22" t="s">
        <v>15</v>
      </c>
      <c r="D210" s="25" t="s">
        <v>9</v>
      </c>
      <c r="E210" s="20">
        <v>43388</v>
      </c>
      <c r="F210" s="20"/>
      <c r="G210" s="20">
        <v>43398</v>
      </c>
      <c r="H210" s="33" t="s">
        <v>44</v>
      </c>
      <c r="I210" s="17">
        <v>2500000000</v>
      </c>
      <c r="J210" s="18">
        <f>Table5402945[[#This Row],[Yurtiçi İhraç Limiti Nominal Tutar (TL)]]/5.6899</f>
        <v>439375032.9531275</v>
      </c>
      <c r="K210" s="17">
        <v>325000000</v>
      </c>
      <c r="L210" s="15">
        <f>Table5402945[[#This Row],[Yurtiçi İhraç Limiti Nominal Tutar (TL)]]-Table5402945[[#This Row],[Yurtiçi Satışı Gerçekleşen Nominal Tutar (TL)]]</f>
        <v>2175000000</v>
      </c>
      <c r="M210" s="16"/>
      <c r="N210" s="16"/>
      <c r="O210" s="15"/>
      <c r="P210" s="15"/>
      <c r="Q210" s="14"/>
    </row>
    <row r="211" spans="1:17" s="2" customFormat="1" ht="15" customHeight="1" x14ac:dyDescent="0.25">
      <c r="A211" s="24">
        <v>209</v>
      </c>
      <c r="B211" s="23" t="s">
        <v>200</v>
      </c>
      <c r="C211" s="22" t="s">
        <v>20</v>
      </c>
      <c r="D211" s="33" t="s">
        <v>9</v>
      </c>
      <c r="E211" s="20">
        <v>43389</v>
      </c>
      <c r="F211" s="20"/>
      <c r="G211" s="20">
        <v>43398</v>
      </c>
      <c r="H211" s="33" t="s">
        <v>48</v>
      </c>
      <c r="I211" s="17">
        <v>1500000000</v>
      </c>
      <c r="J211" s="18">
        <f>Table5402945[[#This Row],[Yurtiçi İhraç Limiti Nominal Tutar (TL)]]/5.6899</f>
        <v>263625019.77187648</v>
      </c>
      <c r="K211" s="17">
        <v>170000000</v>
      </c>
      <c r="L211" s="15">
        <f>Table5402945[[#This Row],[Yurtiçi İhraç Limiti Nominal Tutar (TL)]]-Table5402945[[#This Row],[Yurtiçi Satışı Gerçekleşen Nominal Tutar (TL)]]</f>
        <v>1330000000</v>
      </c>
      <c r="M211" s="16"/>
      <c r="N211" s="16"/>
      <c r="O211" s="15"/>
      <c r="P211" s="15"/>
      <c r="Q211" s="14"/>
    </row>
    <row r="212" spans="1:17" s="2" customFormat="1" ht="15" customHeight="1" x14ac:dyDescent="0.25">
      <c r="A212" s="24">
        <v>210</v>
      </c>
      <c r="B212" s="23" t="s">
        <v>159</v>
      </c>
      <c r="C212" s="22" t="s">
        <v>15</v>
      </c>
      <c r="D212" s="25" t="s">
        <v>9</v>
      </c>
      <c r="E212" s="20">
        <v>43371</v>
      </c>
      <c r="F212" s="20"/>
      <c r="G212" s="20">
        <v>43406</v>
      </c>
      <c r="H212" s="33" t="s">
        <v>48</v>
      </c>
      <c r="I212" s="17">
        <v>27500000</v>
      </c>
      <c r="J212" s="18">
        <f>Table5402945[[#This Row],[Yurtiçi İhraç Limiti Nominal Tutar (TL)]]/5.4712</f>
        <v>5026319.6373738851</v>
      </c>
      <c r="K212" s="17">
        <v>0</v>
      </c>
      <c r="L212" s="15">
        <f>Table5402945[[#This Row],[Yurtiçi İhraç Limiti Nominal Tutar (TL)]]-Table5402945[[#This Row],[Yurtiçi Satışı Gerçekleşen Nominal Tutar (TL)]]</f>
        <v>27500000</v>
      </c>
      <c r="M212" s="16"/>
      <c r="N212" s="16"/>
      <c r="O212" s="15"/>
      <c r="P212" s="15"/>
      <c r="Q212" s="14"/>
    </row>
    <row r="213" spans="1:17" s="2" customFormat="1" ht="15" customHeight="1" x14ac:dyDescent="0.25">
      <c r="A213" s="24">
        <v>211</v>
      </c>
      <c r="B213" s="23" t="s">
        <v>220</v>
      </c>
      <c r="C213" s="22" t="s">
        <v>15</v>
      </c>
      <c r="D213" s="33" t="s">
        <v>9</v>
      </c>
      <c r="E213" s="20">
        <v>43375</v>
      </c>
      <c r="F213" s="20"/>
      <c r="G213" s="20">
        <v>43406</v>
      </c>
      <c r="H213" s="33" t="s">
        <v>48</v>
      </c>
      <c r="I213" s="17">
        <v>350000000</v>
      </c>
      <c r="J213" s="18">
        <f>Table5402945[[#This Row],[Yurtiçi İhraç Limiti Nominal Tutar (TL)]]/5.4712</f>
        <v>63971340.839303993</v>
      </c>
      <c r="K213" s="17">
        <v>0</v>
      </c>
      <c r="L213" s="15">
        <f>Table5402945[[#This Row],[Yurtiçi İhraç Limiti Nominal Tutar (TL)]]-Table5402945[[#This Row],[Yurtiçi Satışı Gerçekleşen Nominal Tutar (TL)]]</f>
        <v>350000000</v>
      </c>
      <c r="M213" s="16"/>
      <c r="N213" s="16"/>
      <c r="O213" s="15"/>
      <c r="P213" s="15"/>
      <c r="Q213" s="14"/>
    </row>
    <row r="214" spans="1:17" s="2" customFormat="1" ht="15" customHeight="1" x14ac:dyDescent="0.25">
      <c r="A214" s="24">
        <v>212</v>
      </c>
      <c r="B214" s="23" t="s">
        <v>199</v>
      </c>
      <c r="C214" s="22" t="s">
        <v>15</v>
      </c>
      <c r="D214" s="33" t="s">
        <v>9</v>
      </c>
      <c r="E214" s="20">
        <v>43375</v>
      </c>
      <c r="F214" s="20"/>
      <c r="G214" s="20">
        <v>43406</v>
      </c>
      <c r="H214" s="33" t="s">
        <v>44</v>
      </c>
      <c r="I214" s="17">
        <v>67700000</v>
      </c>
      <c r="J214" s="18">
        <f>Table5402945[[#This Row],[Yurtiçi İhraç Limiti Nominal Tutar (TL)]]/5.4712</f>
        <v>12373885.070916802</v>
      </c>
      <c r="K214" s="17">
        <v>0</v>
      </c>
      <c r="L214" s="15">
        <f>Table5402945[[#This Row],[Yurtiçi İhraç Limiti Nominal Tutar (TL)]]-Table5402945[[#This Row],[Yurtiçi Satışı Gerçekleşen Nominal Tutar (TL)]]</f>
        <v>67700000</v>
      </c>
      <c r="M214" s="16"/>
      <c r="N214" s="16"/>
      <c r="O214" s="15"/>
      <c r="P214" s="15"/>
      <c r="Q214" s="14"/>
    </row>
    <row r="215" spans="1:17" s="2" customFormat="1" ht="15" customHeight="1" x14ac:dyDescent="0.25">
      <c r="A215" s="24">
        <v>213</v>
      </c>
      <c r="B215" s="23" t="s">
        <v>111</v>
      </c>
      <c r="C215" s="22" t="s">
        <v>20</v>
      </c>
      <c r="D215" s="25" t="s">
        <v>9</v>
      </c>
      <c r="E215" s="20">
        <v>43384</v>
      </c>
      <c r="F215" s="20"/>
      <c r="G215" s="20">
        <v>43406</v>
      </c>
      <c r="H215" s="33" t="s">
        <v>50</v>
      </c>
      <c r="I215" s="17"/>
      <c r="J215" s="15"/>
      <c r="K215" s="17"/>
      <c r="L215" s="15"/>
      <c r="M215" s="14">
        <v>210000000</v>
      </c>
      <c r="N215" s="16" t="s">
        <v>22</v>
      </c>
      <c r="O215" s="14">
        <v>210000000</v>
      </c>
      <c r="P215" s="15">
        <f>Table5402945[[#This Row],[Yurtdışı İhraç Limiti Nominal Tutar]]-Table5402945[[#This Row],[Yurtdışı Satışı Gerçekleşen Nominal Tutar]]</f>
        <v>0</v>
      </c>
      <c r="Q215" s="14">
        <f>Table5402945[[#This Row],[Yurtdışı Satışı Gerçekleşen Nominal Tutar]]*5.2905</f>
        <v>1111005000</v>
      </c>
    </row>
    <row r="216" spans="1:17" s="2" customFormat="1" ht="15" customHeight="1" x14ac:dyDescent="0.25">
      <c r="A216" s="24">
        <v>214</v>
      </c>
      <c r="B216" s="23" t="s">
        <v>45</v>
      </c>
      <c r="C216" s="22" t="s">
        <v>20</v>
      </c>
      <c r="D216" s="25" t="s">
        <v>9</v>
      </c>
      <c r="E216" s="20">
        <v>43384</v>
      </c>
      <c r="F216" s="20"/>
      <c r="G216" s="20">
        <v>43406</v>
      </c>
      <c r="H216" s="33" t="s">
        <v>117</v>
      </c>
      <c r="I216" s="17">
        <v>500000000</v>
      </c>
      <c r="J216" s="18">
        <f>Table5402945[[#This Row],[Yurtiçi İhraç Limiti Nominal Tutar (TL)]]/5.4712</f>
        <v>91387629.770434275</v>
      </c>
      <c r="K216" s="17">
        <v>0</v>
      </c>
      <c r="L216" s="15">
        <f>Table5402945[[#This Row],[Yurtiçi İhraç Limiti Nominal Tutar (TL)]]-Table5402945[[#This Row],[Yurtiçi Satışı Gerçekleşen Nominal Tutar (TL)]]</f>
        <v>500000000</v>
      </c>
      <c r="M216" s="16"/>
      <c r="N216" s="16"/>
      <c r="O216" s="15"/>
      <c r="P216" s="15"/>
      <c r="Q216" s="14"/>
    </row>
    <row r="217" spans="1:17" s="2" customFormat="1" ht="15" customHeight="1" x14ac:dyDescent="0.25">
      <c r="A217" s="24">
        <v>215</v>
      </c>
      <c r="B217" s="23" t="s">
        <v>147</v>
      </c>
      <c r="C217" s="22" t="s">
        <v>10</v>
      </c>
      <c r="D217" s="25" t="s">
        <v>9</v>
      </c>
      <c r="E217" s="20">
        <v>43385</v>
      </c>
      <c r="F217" s="20"/>
      <c r="G217" s="20">
        <v>43406</v>
      </c>
      <c r="H217" s="33" t="s">
        <v>48</v>
      </c>
      <c r="I217" s="17">
        <v>150000000</v>
      </c>
      <c r="J217" s="18">
        <f>Table5402945[[#This Row],[Yurtiçi İhraç Limiti Nominal Tutar (TL)]]/5.4712</f>
        <v>27416288.931130283</v>
      </c>
      <c r="K217" s="17">
        <v>27000000</v>
      </c>
      <c r="L217" s="15">
        <f>Table5402945[[#This Row],[Yurtiçi İhraç Limiti Nominal Tutar (TL)]]-Table5402945[[#This Row],[Yurtiçi Satışı Gerçekleşen Nominal Tutar (TL)]]</f>
        <v>123000000</v>
      </c>
      <c r="M217" s="16"/>
      <c r="N217" s="16"/>
      <c r="O217" s="15"/>
      <c r="P217" s="15"/>
      <c r="Q217" s="14"/>
    </row>
    <row r="218" spans="1:17" s="2" customFormat="1" ht="15" customHeight="1" x14ac:dyDescent="0.25">
      <c r="A218" s="24">
        <v>216</v>
      </c>
      <c r="B218" s="23" t="s">
        <v>90</v>
      </c>
      <c r="C218" s="22" t="s">
        <v>20</v>
      </c>
      <c r="D218" s="25" t="s">
        <v>9</v>
      </c>
      <c r="E218" s="20">
        <v>43385</v>
      </c>
      <c r="F218" s="20"/>
      <c r="G218" s="20">
        <v>43406</v>
      </c>
      <c r="H218" s="33" t="s">
        <v>44</v>
      </c>
      <c r="I218" s="17">
        <v>600000000</v>
      </c>
      <c r="J218" s="18">
        <f>Table5402945[[#This Row],[Yurtiçi İhraç Limiti Nominal Tutar (TL)]]/5.4712</f>
        <v>109665155.72452113</v>
      </c>
      <c r="K218" s="17">
        <v>430000000</v>
      </c>
      <c r="L218" s="15">
        <f>Table5402945[[#This Row],[Yurtiçi İhraç Limiti Nominal Tutar (TL)]]-Table5402945[[#This Row],[Yurtiçi Satışı Gerçekleşen Nominal Tutar (TL)]]</f>
        <v>170000000</v>
      </c>
      <c r="M218" s="16"/>
      <c r="N218" s="16"/>
      <c r="O218" s="15"/>
      <c r="P218" s="15"/>
      <c r="Q218" s="14"/>
    </row>
    <row r="219" spans="1:17" s="2" customFormat="1" ht="15" customHeight="1" x14ac:dyDescent="0.25">
      <c r="A219" s="24">
        <v>217</v>
      </c>
      <c r="B219" s="23" t="s">
        <v>152</v>
      </c>
      <c r="C219" s="22" t="s">
        <v>20</v>
      </c>
      <c r="D219" s="33" t="s">
        <v>19</v>
      </c>
      <c r="E219" s="20">
        <v>43346</v>
      </c>
      <c r="F219" s="20"/>
      <c r="G219" s="20">
        <v>43412</v>
      </c>
      <c r="H219" s="33" t="s">
        <v>50</v>
      </c>
      <c r="I219" s="17"/>
      <c r="J219" s="15"/>
      <c r="K219" s="17"/>
      <c r="L219" s="15"/>
      <c r="M219" s="14">
        <v>1000000000</v>
      </c>
      <c r="N219" s="16" t="s">
        <v>21</v>
      </c>
      <c r="O219" s="15">
        <v>0</v>
      </c>
      <c r="P219" s="15">
        <f>Table5402945[[#This Row],[Yurtdışı İhraç Limiti Nominal Tutar]]-Table5402945[[#This Row],[Yurtdışı Satışı Gerçekleşen Nominal Tutar]]</f>
        <v>1000000000</v>
      </c>
      <c r="Q219" s="14">
        <f>Table5402945[[#This Row],[Yurtdışı Satışı Gerçekleşen Nominal Tutar]]*6.053</f>
        <v>0</v>
      </c>
    </row>
    <row r="220" spans="1:17" s="2" customFormat="1" ht="15" customHeight="1" x14ac:dyDescent="0.25">
      <c r="A220" s="24">
        <v>218</v>
      </c>
      <c r="B220" s="23" t="s">
        <v>141</v>
      </c>
      <c r="C220" s="22" t="s">
        <v>15</v>
      </c>
      <c r="D220" s="25" t="s">
        <v>14</v>
      </c>
      <c r="E220" s="20">
        <v>43388</v>
      </c>
      <c r="F220" s="20"/>
      <c r="G220" s="20">
        <v>43412</v>
      </c>
      <c r="H220" s="33" t="s">
        <v>113</v>
      </c>
      <c r="I220" s="17">
        <v>2000000000</v>
      </c>
      <c r="J220" s="18">
        <f>Table5402945[[#This Row],[Yurtiçi İhraç Limiti Nominal Tutar (TL)]]/5.4193</f>
        <v>369051353.49583894</v>
      </c>
      <c r="K220" s="17">
        <v>350000000</v>
      </c>
      <c r="L220" s="15">
        <f>Table5402945[[#This Row],[Yurtiçi İhraç Limiti Nominal Tutar (TL)]]-Table5402945[[#This Row],[Yurtiçi Satışı Gerçekleşen Nominal Tutar (TL)]]</f>
        <v>1650000000</v>
      </c>
      <c r="M220" s="16"/>
      <c r="N220" s="16"/>
      <c r="O220" s="15"/>
      <c r="P220" s="15"/>
      <c r="Q220" s="14"/>
    </row>
    <row r="221" spans="1:17" s="2" customFormat="1" ht="15" customHeight="1" x14ac:dyDescent="0.25">
      <c r="A221" s="24">
        <v>219</v>
      </c>
      <c r="B221" s="23" t="s">
        <v>46</v>
      </c>
      <c r="C221" s="22" t="s">
        <v>20</v>
      </c>
      <c r="D221" s="33" t="s">
        <v>19</v>
      </c>
      <c r="E221" s="20">
        <v>43396</v>
      </c>
      <c r="F221" s="20"/>
      <c r="G221" s="20">
        <v>43412</v>
      </c>
      <c r="H221" s="33" t="s">
        <v>50</v>
      </c>
      <c r="I221" s="17"/>
      <c r="J221" s="15"/>
      <c r="K221" s="17"/>
      <c r="L221" s="15"/>
      <c r="M221" s="17">
        <v>3000000000</v>
      </c>
      <c r="N221" s="16" t="s">
        <v>21</v>
      </c>
      <c r="O221" s="15">
        <v>165207335.20568314</v>
      </c>
      <c r="P221" s="15">
        <f>Table5402945[[#This Row],[Yurtdışı İhraç Limiti Nominal Tutar]]-Table5402945[[#This Row],[Yurtdışı Satışı Gerçekleşen Nominal Tutar]]</f>
        <v>2834792664.7943168</v>
      </c>
      <c r="Q221" s="14">
        <f>Table5402945[[#This Row],[Yurtdışı Satışı Gerçekleşen Nominal Tutar]]*6.053</f>
        <v>1000000000</v>
      </c>
    </row>
    <row r="222" spans="1:17" s="2" customFormat="1" ht="15" customHeight="1" x14ac:dyDescent="0.25">
      <c r="A222" s="24">
        <v>220</v>
      </c>
      <c r="B222" s="23" t="s">
        <v>167</v>
      </c>
      <c r="C222" s="22" t="s">
        <v>20</v>
      </c>
      <c r="D222" s="33" t="s">
        <v>19</v>
      </c>
      <c r="E222" s="20">
        <v>43346</v>
      </c>
      <c r="F222" s="20"/>
      <c r="G222" s="20">
        <v>43419</v>
      </c>
      <c r="H222" s="33" t="s">
        <v>50</v>
      </c>
      <c r="I222" s="17"/>
      <c r="J222" s="15"/>
      <c r="K222" s="17"/>
      <c r="L222" s="15"/>
      <c r="M222" s="14">
        <v>1500000000</v>
      </c>
      <c r="N222" s="16" t="s">
        <v>22</v>
      </c>
      <c r="O222" s="15">
        <v>0</v>
      </c>
      <c r="P222" s="15">
        <f>Table5402945[[#This Row],[Yurtdışı İhraç Limiti Nominal Tutar]]-Table5402945[[#This Row],[Yurtdışı Satışı Gerçekleşen Nominal Tutar]]</f>
        <v>1500000000</v>
      </c>
      <c r="Q222" s="14">
        <f>Table5402945[[#This Row],[Yurtdışı Satışı Gerçekleşen Nominal Tutar]]*5.2905</f>
        <v>0</v>
      </c>
    </row>
    <row r="223" spans="1:17" s="2" customFormat="1" ht="15" customHeight="1" x14ac:dyDescent="0.25">
      <c r="A223" s="24">
        <v>221</v>
      </c>
      <c r="B223" s="23" t="s">
        <v>167</v>
      </c>
      <c r="C223" s="22" t="s">
        <v>20</v>
      </c>
      <c r="D223" s="33" t="s">
        <v>19</v>
      </c>
      <c r="E223" s="20">
        <v>43346</v>
      </c>
      <c r="F223" s="20"/>
      <c r="G223" s="20">
        <v>43419</v>
      </c>
      <c r="H223" s="33" t="s">
        <v>48</v>
      </c>
      <c r="I223" s="17">
        <v>5427500000</v>
      </c>
      <c r="J223" s="18">
        <f>Table5402945[[#This Row],[Yurtiçi İhraç Limiti Nominal Tutar (TL)]]/5.4275</f>
        <v>1000000000</v>
      </c>
      <c r="K223" s="17">
        <v>1000000000</v>
      </c>
      <c r="L223" s="15">
        <f>Table5402945[[#This Row],[Yurtiçi İhraç Limiti Nominal Tutar (TL)]]-Table5402945[[#This Row],[Yurtiçi Satışı Gerçekleşen Nominal Tutar (TL)]]</f>
        <v>4427500000</v>
      </c>
      <c r="M223" s="16"/>
      <c r="N223" s="16"/>
      <c r="O223" s="15"/>
      <c r="P223" s="15"/>
      <c r="Q223" s="14"/>
    </row>
    <row r="224" spans="1:17" s="2" customFormat="1" ht="15" customHeight="1" x14ac:dyDescent="0.25">
      <c r="A224" s="24">
        <v>222</v>
      </c>
      <c r="B224" s="23" t="s">
        <v>213</v>
      </c>
      <c r="C224" s="22" t="s">
        <v>27</v>
      </c>
      <c r="D224" s="25" t="s">
        <v>26</v>
      </c>
      <c r="E224" s="20">
        <v>43364</v>
      </c>
      <c r="F224" s="20"/>
      <c r="G224" s="20">
        <v>43419</v>
      </c>
      <c r="H224" s="25" t="s">
        <v>44</v>
      </c>
      <c r="I224" s="17">
        <v>800000000</v>
      </c>
      <c r="J224" s="18">
        <f>Table5402945[[#This Row],[Yurtiçi İhraç Limiti Nominal Tutar (TL)]]/5.4275</f>
        <v>147397512.66697374</v>
      </c>
      <c r="K224" s="17">
        <v>0</v>
      </c>
      <c r="L224" s="15">
        <f>Table5402945[[#This Row],[Yurtiçi İhraç Limiti Nominal Tutar (TL)]]-Table5402945[[#This Row],[Yurtiçi Satışı Gerçekleşen Nominal Tutar (TL)]]</f>
        <v>800000000</v>
      </c>
      <c r="M224" s="16"/>
      <c r="N224" s="16"/>
      <c r="O224" s="15"/>
      <c r="P224" s="15"/>
      <c r="Q224" s="14"/>
    </row>
    <row r="225" spans="1:17" s="2" customFormat="1" ht="15" customHeight="1" x14ac:dyDescent="0.25">
      <c r="A225" s="24">
        <v>223</v>
      </c>
      <c r="B225" s="23" t="s">
        <v>200</v>
      </c>
      <c r="C225" s="22" t="s">
        <v>20</v>
      </c>
      <c r="D225" s="33" t="s">
        <v>9</v>
      </c>
      <c r="E225" s="20">
        <v>43389</v>
      </c>
      <c r="F225" s="20"/>
      <c r="G225" s="20">
        <v>43419</v>
      </c>
      <c r="H225" s="33" t="s">
        <v>44</v>
      </c>
      <c r="I225" s="17">
        <v>750000000</v>
      </c>
      <c r="J225" s="18">
        <f>Table5402945[[#This Row],[Yurtiçi İhraç Limiti Nominal Tutar (TL)]]/5.4275</f>
        <v>138185168.12528789</v>
      </c>
      <c r="K225" s="17">
        <v>0</v>
      </c>
      <c r="L225" s="15">
        <f>Table5402945[[#This Row],[Yurtiçi İhraç Limiti Nominal Tutar (TL)]]-Table5402945[[#This Row],[Yurtiçi Satışı Gerçekleşen Nominal Tutar (TL)]]</f>
        <v>750000000</v>
      </c>
      <c r="M225" s="16"/>
      <c r="N225" s="16"/>
      <c r="O225" s="15"/>
      <c r="P225" s="15"/>
      <c r="Q225" s="14"/>
    </row>
    <row r="226" spans="1:17" s="2" customFormat="1" ht="15" customHeight="1" x14ac:dyDescent="0.25">
      <c r="A226" s="24">
        <v>224</v>
      </c>
      <c r="B226" s="23" t="s">
        <v>201</v>
      </c>
      <c r="C226" s="22" t="s">
        <v>10</v>
      </c>
      <c r="D226" s="33" t="s">
        <v>9</v>
      </c>
      <c r="E226" s="20">
        <v>43395</v>
      </c>
      <c r="F226" s="20"/>
      <c r="G226" s="20">
        <v>43419</v>
      </c>
      <c r="H226" s="33" t="s">
        <v>44</v>
      </c>
      <c r="I226" s="17">
        <v>1000000000</v>
      </c>
      <c r="J226" s="18">
        <f>Table5402945[[#This Row],[Yurtiçi İhraç Limiti Nominal Tutar (TL)]]/5.4275</f>
        <v>184246890.83371717</v>
      </c>
      <c r="K226" s="17">
        <v>0</v>
      </c>
      <c r="L226" s="15">
        <f>Table5402945[[#This Row],[Yurtiçi İhraç Limiti Nominal Tutar (TL)]]-Table5402945[[#This Row],[Yurtiçi Satışı Gerçekleşen Nominal Tutar (TL)]]</f>
        <v>1000000000</v>
      </c>
      <c r="M226" s="16"/>
      <c r="N226" s="16"/>
      <c r="O226" s="15"/>
      <c r="P226" s="15"/>
      <c r="Q226" s="14"/>
    </row>
    <row r="227" spans="1:17" s="2" customFormat="1" ht="15" customHeight="1" x14ac:dyDescent="0.25">
      <c r="A227" s="24">
        <v>225</v>
      </c>
      <c r="B227" s="23" t="s">
        <v>71</v>
      </c>
      <c r="C227" s="22" t="s">
        <v>15</v>
      </c>
      <c r="D227" s="25" t="s">
        <v>9</v>
      </c>
      <c r="E227" s="20">
        <v>43395</v>
      </c>
      <c r="F227" s="20"/>
      <c r="G227" s="20">
        <v>43419</v>
      </c>
      <c r="H227" s="33" t="s">
        <v>48</v>
      </c>
      <c r="I227" s="17">
        <v>560000000</v>
      </c>
      <c r="J227" s="18">
        <f>Table5402945[[#This Row],[Yurtiçi İhraç Limiti Nominal Tutar (TL)]]/5.4275</f>
        <v>103178258.86688162</v>
      </c>
      <c r="K227" s="17">
        <v>440150000</v>
      </c>
      <c r="L227" s="15">
        <f>Table5402945[[#This Row],[Yurtiçi İhraç Limiti Nominal Tutar (TL)]]-Table5402945[[#This Row],[Yurtiçi Satışı Gerçekleşen Nominal Tutar (TL)]]</f>
        <v>119850000</v>
      </c>
      <c r="M227" s="16"/>
      <c r="N227" s="16"/>
      <c r="O227" s="15"/>
      <c r="P227" s="15"/>
      <c r="Q227" s="14"/>
    </row>
    <row r="228" spans="1:17" s="2" customFormat="1" ht="15" customHeight="1" x14ac:dyDescent="0.25">
      <c r="A228" s="24">
        <v>226</v>
      </c>
      <c r="B228" s="23" t="s">
        <v>202</v>
      </c>
      <c r="C228" s="22" t="s">
        <v>10</v>
      </c>
      <c r="D228" s="33" t="s">
        <v>9</v>
      </c>
      <c r="E228" s="20">
        <v>43397</v>
      </c>
      <c r="F228" s="20"/>
      <c r="G228" s="20">
        <v>43419</v>
      </c>
      <c r="H228" s="33" t="s">
        <v>44</v>
      </c>
      <c r="I228" s="17">
        <v>1000000000</v>
      </c>
      <c r="J228" s="18">
        <f>Table5402945[[#This Row],[Yurtiçi İhraç Limiti Nominal Tutar (TL)]]/5.4275</f>
        <v>184246890.83371717</v>
      </c>
      <c r="K228" s="17">
        <v>0</v>
      </c>
      <c r="L228" s="15">
        <f>Table5402945[[#This Row],[Yurtiçi İhraç Limiti Nominal Tutar (TL)]]-Table5402945[[#This Row],[Yurtiçi Satışı Gerçekleşen Nominal Tutar (TL)]]</f>
        <v>1000000000</v>
      </c>
      <c r="M228" s="16"/>
      <c r="N228" s="16"/>
      <c r="O228" s="15"/>
      <c r="P228" s="15"/>
      <c r="Q228" s="14"/>
    </row>
    <row r="229" spans="1:17" s="2" customFormat="1" ht="15" customHeight="1" x14ac:dyDescent="0.25">
      <c r="A229" s="24">
        <v>227</v>
      </c>
      <c r="B229" s="23" t="s">
        <v>85</v>
      </c>
      <c r="C229" s="22" t="s">
        <v>15</v>
      </c>
      <c r="D229" s="25" t="s">
        <v>9</v>
      </c>
      <c r="E229" s="20">
        <v>43403</v>
      </c>
      <c r="F229" s="20"/>
      <c r="G229" s="20">
        <v>43419</v>
      </c>
      <c r="H229" s="33" t="s">
        <v>44</v>
      </c>
      <c r="I229" s="17">
        <v>413388000</v>
      </c>
      <c r="J229" s="18">
        <f>Table5402945[[#This Row],[Yurtiçi İhraç Limiti Nominal Tutar (TL)]]/5.4275</f>
        <v>76165453.707968682</v>
      </c>
      <c r="K229" s="17">
        <v>0</v>
      </c>
      <c r="L229" s="15">
        <f>Table5402945[[#This Row],[Yurtiçi İhraç Limiti Nominal Tutar (TL)]]-Table5402945[[#This Row],[Yurtiçi Satışı Gerçekleşen Nominal Tutar (TL)]]</f>
        <v>413388000</v>
      </c>
      <c r="M229" s="16"/>
      <c r="N229" s="16"/>
      <c r="O229" s="15"/>
      <c r="P229" s="15"/>
      <c r="Q229" s="14"/>
    </row>
    <row r="230" spans="1:17" s="2" customFormat="1" ht="15" customHeight="1" x14ac:dyDescent="0.25">
      <c r="A230" s="24">
        <v>228</v>
      </c>
      <c r="B230" s="23" t="s">
        <v>54</v>
      </c>
      <c r="C230" s="22" t="s">
        <v>20</v>
      </c>
      <c r="D230" s="33" t="s">
        <v>19</v>
      </c>
      <c r="E230" s="20">
        <v>43412</v>
      </c>
      <c r="F230" s="20"/>
      <c r="G230" s="20">
        <v>43419</v>
      </c>
      <c r="H230" s="33" t="s">
        <v>48</v>
      </c>
      <c r="I230" s="17">
        <v>10000000000</v>
      </c>
      <c r="J230" s="18">
        <f>Table5402945[[#This Row],[Yurtiçi İhraç Limiti Nominal Tutar (TL)]]/5.4275</f>
        <v>1842468908.3371718</v>
      </c>
      <c r="K230" s="17">
        <v>1000000000</v>
      </c>
      <c r="L230" s="15">
        <f>Table5402945[[#This Row],[Yurtiçi İhraç Limiti Nominal Tutar (TL)]]-Table5402945[[#This Row],[Yurtiçi Satışı Gerçekleşen Nominal Tutar (TL)]]</f>
        <v>9000000000</v>
      </c>
      <c r="M230" s="16"/>
      <c r="N230" s="16"/>
      <c r="O230" s="15"/>
      <c r="P230" s="15"/>
      <c r="Q230" s="14"/>
    </row>
    <row r="231" spans="1:17" s="2" customFormat="1" ht="15" customHeight="1" x14ac:dyDescent="0.25">
      <c r="A231" s="24">
        <v>229</v>
      </c>
      <c r="B231" s="23" t="s">
        <v>204</v>
      </c>
      <c r="C231" s="22" t="s">
        <v>15</v>
      </c>
      <c r="D231" s="25" t="s">
        <v>28</v>
      </c>
      <c r="E231" s="20">
        <v>43391</v>
      </c>
      <c r="F231" s="20"/>
      <c r="G231" s="20">
        <v>43427</v>
      </c>
      <c r="H231" s="33" t="s">
        <v>134</v>
      </c>
      <c r="I231" s="17">
        <v>225000000</v>
      </c>
      <c r="J231" s="18">
        <f>Table5402945[[#This Row],[Yurtiçi İhraç Limiti Nominal Tutar (TL)]]/5.2866</f>
        <v>42560435.818862788</v>
      </c>
      <c r="K231" s="17">
        <v>8780000</v>
      </c>
      <c r="L231" s="15">
        <f>Table5402945[[#This Row],[Yurtiçi İhraç Limiti Nominal Tutar (TL)]]-Table5402945[[#This Row],[Yurtiçi Satışı Gerçekleşen Nominal Tutar (TL)]]</f>
        <v>216220000</v>
      </c>
      <c r="M231" s="16"/>
      <c r="N231" s="16"/>
      <c r="O231" s="15"/>
      <c r="P231" s="15"/>
      <c r="Q231" s="14"/>
    </row>
    <row r="232" spans="1:17" s="2" customFormat="1" ht="15" customHeight="1" x14ac:dyDescent="0.25">
      <c r="A232" s="24">
        <v>230</v>
      </c>
      <c r="B232" s="23" t="s">
        <v>203</v>
      </c>
      <c r="C232" s="22" t="s">
        <v>15</v>
      </c>
      <c r="D232" s="33" t="s">
        <v>9</v>
      </c>
      <c r="E232" s="20">
        <v>43404</v>
      </c>
      <c r="F232" s="20"/>
      <c r="G232" s="20">
        <v>43427</v>
      </c>
      <c r="H232" s="33" t="s">
        <v>48</v>
      </c>
      <c r="I232" s="17">
        <v>3260000000</v>
      </c>
      <c r="J232" s="18">
        <f>Table5402945[[#This Row],[Yurtiçi İhraç Limiti Nominal Tutar (TL)]]/5.2866</f>
        <v>616653425.64218974</v>
      </c>
      <c r="K232" s="17">
        <v>312009480</v>
      </c>
      <c r="L232" s="15">
        <f>Table5402945[[#This Row],[Yurtiçi İhraç Limiti Nominal Tutar (TL)]]-Table5402945[[#This Row],[Yurtiçi Satışı Gerçekleşen Nominal Tutar (TL)]]</f>
        <v>2947990520</v>
      </c>
      <c r="M232" s="16"/>
      <c r="N232" s="16"/>
      <c r="O232" s="15"/>
      <c r="P232" s="15"/>
      <c r="Q232" s="14"/>
    </row>
    <row r="233" spans="1:17" s="2" customFormat="1" ht="15" customHeight="1" x14ac:dyDescent="0.25">
      <c r="A233" s="24">
        <v>231</v>
      </c>
      <c r="B233" s="23" t="s">
        <v>74</v>
      </c>
      <c r="C233" s="22" t="s">
        <v>15</v>
      </c>
      <c r="D233" s="33" t="s">
        <v>14</v>
      </c>
      <c r="E233" s="20">
        <v>43404</v>
      </c>
      <c r="F233" s="20"/>
      <c r="G233" s="20">
        <v>43427</v>
      </c>
      <c r="H233" s="33" t="s">
        <v>48</v>
      </c>
      <c r="I233" s="17">
        <v>1500000000</v>
      </c>
      <c r="J233" s="18">
        <f>Table5402945[[#This Row],[Yurtiçi İhraç Limiti Nominal Tutar (TL)]]/5.2866</f>
        <v>283736238.7924186</v>
      </c>
      <c r="K233" s="17">
        <v>170000000</v>
      </c>
      <c r="L233" s="15">
        <f>Table5402945[[#This Row],[Yurtiçi İhraç Limiti Nominal Tutar (TL)]]-Table5402945[[#This Row],[Yurtiçi Satışı Gerçekleşen Nominal Tutar (TL)]]</f>
        <v>1330000000</v>
      </c>
      <c r="M233" s="16"/>
      <c r="N233" s="16"/>
      <c r="O233" s="15"/>
      <c r="P233" s="15"/>
      <c r="Q233" s="14"/>
    </row>
    <row r="234" spans="1:17" s="2" customFormat="1" ht="15" customHeight="1" x14ac:dyDescent="0.25">
      <c r="A234" s="24">
        <v>232</v>
      </c>
      <c r="B234" s="23" t="s">
        <v>221</v>
      </c>
      <c r="C234" s="22" t="s">
        <v>27</v>
      </c>
      <c r="D234" s="33" t="s">
        <v>26</v>
      </c>
      <c r="E234" s="20">
        <v>43423</v>
      </c>
      <c r="F234" s="20"/>
      <c r="G234" s="20">
        <v>43427</v>
      </c>
      <c r="H234" s="33" t="s">
        <v>44</v>
      </c>
      <c r="I234" s="17">
        <v>3250000000</v>
      </c>
      <c r="J234" s="18">
        <f>Table5402945[[#This Row],[Yurtiçi İhraç Limiti Nominal Tutar (TL)]]/5.2866</f>
        <v>614761850.71690691</v>
      </c>
      <c r="K234" s="17">
        <v>3150000000</v>
      </c>
      <c r="L234" s="15">
        <f>Table5402945[[#This Row],[Yurtiçi İhraç Limiti Nominal Tutar (TL)]]-Table5402945[[#This Row],[Yurtiçi Satışı Gerçekleşen Nominal Tutar (TL)]]</f>
        <v>100000000</v>
      </c>
      <c r="M234" s="16"/>
      <c r="N234" s="16"/>
      <c r="O234" s="15"/>
      <c r="P234" s="15"/>
      <c r="Q234" s="14"/>
    </row>
    <row r="235" spans="1:17" s="2" customFormat="1" ht="15" customHeight="1" x14ac:dyDescent="0.25">
      <c r="A235" s="24">
        <v>233</v>
      </c>
      <c r="B235" s="23" t="s">
        <v>167</v>
      </c>
      <c r="C235" s="22" t="s">
        <v>20</v>
      </c>
      <c r="D235" s="25" t="s">
        <v>9</v>
      </c>
      <c r="E235" s="20">
        <v>43368</v>
      </c>
      <c r="F235" s="20"/>
      <c r="G235" s="20">
        <v>43433</v>
      </c>
      <c r="H235" s="33" t="s">
        <v>44</v>
      </c>
      <c r="I235" s="17">
        <v>5500000000</v>
      </c>
      <c r="J235" s="18">
        <f>Table5402945[[#This Row],[Yurtiçi İhraç Limiti Nominal Tutar (TL)]]/5.1742</f>
        <v>1062966255.6530478</v>
      </c>
      <c r="K235" s="17">
        <v>0</v>
      </c>
      <c r="L235" s="15">
        <f>Table5402945[[#This Row],[Yurtiçi İhraç Limiti Nominal Tutar (TL)]]-Table5402945[[#This Row],[Yurtiçi Satışı Gerçekleşen Nominal Tutar (TL)]]</f>
        <v>5500000000</v>
      </c>
      <c r="M235" s="16"/>
      <c r="N235" s="16"/>
      <c r="O235" s="15"/>
      <c r="P235" s="15"/>
      <c r="Q235" s="14"/>
    </row>
    <row r="236" spans="1:17" s="2" customFormat="1" ht="15" customHeight="1" x14ac:dyDescent="0.25">
      <c r="A236" s="24">
        <v>234</v>
      </c>
      <c r="B236" s="23" t="s">
        <v>207</v>
      </c>
      <c r="C236" s="22" t="s">
        <v>15</v>
      </c>
      <c r="D236" s="33" t="s">
        <v>9</v>
      </c>
      <c r="E236" s="20">
        <v>43397</v>
      </c>
      <c r="F236" s="20"/>
      <c r="G236" s="20">
        <v>43433</v>
      </c>
      <c r="H236" s="33" t="s">
        <v>48</v>
      </c>
      <c r="I236" s="17">
        <v>100000000</v>
      </c>
      <c r="J236" s="18">
        <f>Table5402945[[#This Row],[Yurtiçi İhraç Limiti Nominal Tutar (TL)]]/5.1742</f>
        <v>19326659.193691779</v>
      </c>
      <c r="K236" s="17">
        <v>0</v>
      </c>
      <c r="L236" s="15">
        <f>Table5402945[[#This Row],[Yurtiçi İhraç Limiti Nominal Tutar (TL)]]-Table5402945[[#This Row],[Yurtiçi Satışı Gerçekleşen Nominal Tutar (TL)]]</f>
        <v>100000000</v>
      </c>
      <c r="M236" s="16"/>
      <c r="N236" s="16"/>
      <c r="O236" s="15"/>
      <c r="P236" s="15"/>
      <c r="Q236" s="14"/>
    </row>
    <row r="237" spans="1:17" s="2" customFormat="1" ht="15" customHeight="1" x14ac:dyDescent="0.25">
      <c r="A237" s="24">
        <v>235</v>
      </c>
      <c r="B237" s="23" t="s">
        <v>209</v>
      </c>
      <c r="C237" s="22" t="s">
        <v>15</v>
      </c>
      <c r="D237" s="33" t="s">
        <v>9</v>
      </c>
      <c r="E237" s="20">
        <v>43406</v>
      </c>
      <c r="F237" s="20"/>
      <c r="G237" s="20">
        <v>43433</v>
      </c>
      <c r="H237" s="33" t="s">
        <v>44</v>
      </c>
      <c r="I237" s="17">
        <v>794460000</v>
      </c>
      <c r="J237" s="18">
        <f>Table5402945[[#This Row],[Yurtiçi İhraç Limiti Nominal Tutar (TL)]]/5.1742</f>
        <v>153542576.63020369</v>
      </c>
      <c r="K237" s="17">
        <v>0</v>
      </c>
      <c r="L237" s="15">
        <f>Table5402945[[#This Row],[Yurtiçi İhraç Limiti Nominal Tutar (TL)]]-Table5402945[[#This Row],[Yurtiçi Satışı Gerçekleşen Nominal Tutar (TL)]]</f>
        <v>794460000</v>
      </c>
      <c r="M237" s="16"/>
      <c r="N237" s="16"/>
      <c r="O237" s="15"/>
      <c r="P237" s="15"/>
      <c r="Q237" s="14"/>
    </row>
    <row r="238" spans="1:17" s="2" customFormat="1" ht="15" customHeight="1" x14ac:dyDescent="0.25">
      <c r="A238" s="24">
        <v>236</v>
      </c>
      <c r="B238" s="23" t="s">
        <v>208</v>
      </c>
      <c r="C238" s="22" t="s">
        <v>10</v>
      </c>
      <c r="D238" s="33" t="s">
        <v>9</v>
      </c>
      <c r="E238" s="20">
        <v>43410</v>
      </c>
      <c r="F238" s="20"/>
      <c r="G238" s="20">
        <v>43433</v>
      </c>
      <c r="H238" s="33" t="s">
        <v>44</v>
      </c>
      <c r="I238" s="17">
        <v>300000000</v>
      </c>
      <c r="J238" s="18">
        <f>Table5402945[[#This Row],[Yurtiçi İhraç Limiti Nominal Tutar (TL)]]/5.1742</f>
        <v>57979977.581075333</v>
      </c>
      <c r="K238" s="17">
        <v>0</v>
      </c>
      <c r="L238" s="15">
        <f>Table5402945[[#This Row],[Yurtiçi İhraç Limiti Nominal Tutar (TL)]]-Table5402945[[#This Row],[Yurtiçi Satışı Gerçekleşen Nominal Tutar (TL)]]</f>
        <v>300000000</v>
      </c>
      <c r="M238" s="16"/>
      <c r="N238" s="16"/>
      <c r="O238" s="15"/>
      <c r="P238" s="15"/>
      <c r="Q238" s="14"/>
    </row>
    <row r="239" spans="1:17" s="2" customFormat="1" ht="15" customHeight="1" x14ac:dyDescent="0.25">
      <c r="A239" s="24">
        <v>237</v>
      </c>
      <c r="B239" s="23" t="s">
        <v>206</v>
      </c>
      <c r="C239" s="22" t="s">
        <v>15</v>
      </c>
      <c r="D239" s="33" t="s">
        <v>9</v>
      </c>
      <c r="E239" s="20">
        <v>43417</v>
      </c>
      <c r="F239" s="20"/>
      <c r="G239" s="20">
        <v>43433</v>
      </c>
      <c r="H239" s="33" t="s">
        <v>44</v>
      </c>
      <c r="I239" s="17">
        <v>1530600000</v>
      </c>
      <c r="J239" s="18">
        <f>Table5402945[[#This Row],[Yurtiçi İhraç Limiti Nominal Tutar (TL)]]/5.1742</f>
        <v>295813845.61864638</v>
      </c>
      <c r="K239" s="17">
        <v>436000000</v>
      </c>
      <c r="L239" s="15">
        <f>Table5402945[[#This Row],[Yurtiçi İhraç Limiti Nominal Tutar (TL)]]-Table5402945[[#This Row],[Yurtiçi Satışı Gerçekleşen Nominal Tutar (TL)]]</f>
        <v>1094600000</v>
      </c>
      <c r="M239" s="16"/>
      <c r="N239" s="16"/>
      <c r="O239" s="15"/>
      <c r="P239" s="15"/>
      <c r="Q239" s="14"/>
    </row>
    <row r="240" spans="1:17" s="2" customFormat="1" ht="15" customHeight="1" x14ac:dyDescent="0.25">
      <c r="A240" s="24">
        <v>238</v>
      </c>
      <c r="B240" s="23" t="s">
        <v>205</v>
      </c>
      <c r="C240" s="22" t="s">
        <v>15</v>
      </c>
      <c r="D240" s="33" t="s">
        <v>9</v>
      </c>
      <c r="E240" s="20">
        <v>43418</v>
      </c>
      <c r="F240" s="20"/>
      <c r="G240" s="20">
        <v>43433</v>
      </c>
      <c r="H240" s="33" t="s">
        <v>44</v>
      </c>
      <c r="I240" s="17">
        <v>150000000</v>
      </c>
      <c r="J240" s="18">
        <f>Table5402945[[#This Row],[Yurtiçi İhraç Limiti Nominal Tutar (TL)]]/5.1742</f>
        <v>28989988.790537667</v>
      </c>
      <c r="K240" s="17">
        <v>0</v>
      </c>
      <c r="L240" s="15">
        <f>Table5402945[[#This Row],[Yurtiçi İhraç Limiti Nominal Tutar (TL)]]-Table5402945[[#This Row],[Yurtiçi Satışı Gerçekleşen Nominal Tutar (TL)]]</f>
        <v>150000000</v>
      </c>
      <c r="M240" s="16"/>
      <c r="N240" s="16"/>
      <c r="O240" s="15"/>
      <c r="P240" s="15"/>
      <c r="Q240" s="14"/>
    </row>
    <row r="241" spans="1:17" s="2" customFormat="1" ht="15" customHeight="1" x14ac:dyDescent="0.25">
      <c r="A241" s="24">
        <v>239</v>
      </c>
      <c r="B241" s="23" t="s">
        <v>111</v>
      </c>
      <c r="C241" s="22" t="s">
        <v>20</v>
      </c>
      <c r="D241" s="33" t="s">
        <v>9</v>
      </c>
      <c r="E241" s="20">
        <v>43404</v>
      </c>
      <c r="F241" s="20"/>
      <c r="G241" s="20">
        <v>43440</v>
      </c>
      <c r="H241" s="33" t="s">
        <v>44</v>
      </c>
      <c r="I241" s="17">
        <v>250000000</v>
      </c>
      <c r="J241" s="18">
        <f>Table5402945[[#This Row],[Yurtiçi İhraç Limiti Nominal Tutar (TL)]]/5.3705</f>
        <v>46550600.502746485</v>
      </c>
      <c r="K241" s="17">
        <v>0</v>
      </c>
      <c r="L241" s="15">
        <f>Table5402945[[#This Row],[Yurtiçi İhraç Limiti Nominal Tutar (TL)]]-Table5402945[[#This Row],[Yurtiçi Satışı Gerçekleşen Nominal Tutar (TL)]]</f>
        <v>250000000</v>
      </c>
      <c r="M241" s="16"/>
      <c r="N241" s="16"/>
      <c r="O241" s="15"/>
      <c r="P241" s="15"/>
      <c r="Q241" s="14"/>
    </row>
    <row r="242" spans="1:17" s="2" customFormat="1" ht="15" customHeight="1" x14ac:dyDescent="0.25">
      <c r="A242" s="24">
        <v>240</v>
      </c>
      <c r="B242" s="23" t="s">
        <v>133</v>
      </c>
      <c r="C242" s="22" t="s">
        <v>20</v>
      </c>
      <c r="D242" s="33" t="s">
        <v>19</v>
      </c>
      <c r="E242" s="20">
        <v>43404</v>
      </c>
      <c r="F242" s="20"/>
      <c r="G242" s="20">
        <v>43440</v>
      </c>
      <c r="H242" s="33" t="s">
        <v>50</v>
      </c>
      <c r="I242" s="17"/>
      <c r="J242" s="18"/>
      <c r="K242" s="17"/>
      <c r="L242" s="15"/>
      <c r="M242" s="17">
        <v>1500000000</v>
      </c>
      <c r="N242" s="16" t="s">
        <v>222</v>
      </c>
      <c r="O242" s="15">
        <v>0</v>
      </c>
      <c r="P242" s="15">
        <f>Table5402945[[#This Row],[Yurtdışı İhraç Limiti Nominal Tutar]]-Table5402945[[#This Row],[Yurtdışı Satışı Gerçekleşen Nominal Tutar]]</f>
        <v>1500000000</v>
      </c>
      <c r="Q242" s="14">
        <f>Table5402945[[#This Row],[Yurtdışı Satışı Gerçekleşen Nominal Tutar]]*1</f>
        <v>0</v>
      </c>
    </row>
    <row r="243" spans="1:17" s="2" customFormat="1" ht="15" customHeight="1" x14ac:dyDescent="0.25">
      <c r="A243" s="24">
        <v>241</v>
      </c>
      <c r="B243" s="23" t="s">
        <v>59</v>
      </c>
      <c r="C243" s="22" t="s">
        <v>15</v>
      </c>
      <c r="D243" s="33" t="s">
        <v>9</v>
      </c>
      <c r="E243" s="20">
        <v>43406</v>
      </c>
      <c r="F243" s="20"/>
      <c r="G243" s="20">
        <v>43440</v>
      </c>
      <c r="H243" s="33" t="s">
        <v>53</v>
      </c>
      <c r="I243" s="17">
        <v>67000000</v>
      </c>
      <c r="J243" s="18">
        <f>Table5402945[[#This Row],[Yurtiçi İhraç Limiti Nominal Tutar (TL)]]/5.3705</f>
        <v>12475560.934736058</v>
      </c>
      <c r="K243" s="17">
        <v>0</v>
      </c>
      <c r="L243" s="15">
        <f>Table5402945[[#This Row],[Yurtiçi İhraç Limiti Nominal Tutar (TL)]]-Table5402945[[#This Row],[Yurtiçi Satışı Gerçekleşen Nominal Tutar (TL)]]</f>
        <v>67000000</v>
      </c>
      <c r="M243" s="16"/>
      <c r="N243" s="16"/>
      <c r="O243" s="15"/>
      <c r="P243" s="15"/>
      <c r="Q243" s="14"/>
    </row>
    <row r="244" spans="1:17" s="2" customFormat="1" ht="15" customHeight="1" x14ac:dyDescent="0.25">
      <c r="A244" s="24">
        <v>242</v>
      </c>
      <c r="B244" s="23" t="s">
        <v>151</v>
      </c>
      <c r="C244" s="22" t="s">
        <v>15</v>
      </c>
      <c r="D244" s="33" t="s">
        <v>14</v>
      </c>
      <c r="E244" s="20">
        <v>43409</v>
      </c>
      <c r="F244" s="20"/>
      <c r="G244" s="20">
        <v>43440</v>
      </c>
      <c r="H244" s="33" t="s">
        <v>50</v>
      </c>
      <c r="I244" s="17"/>
      <c r="J244" s="18"/>
      <c r="K244" s="17"/>
      <c r="L244" s="15"/>
      <c r="M244" s="14">
        <v>250000000</v>
      </c>
      <c r="N244" s="16" t="s">
        <v>22</v>
      </c>
      <c r="O244" s="15">
        <v>0</v>
      </c>
      <c r="P244" s="15">
        <f>Table5402945[[#This Row],[Yurtdışı İhraç Limiti Nominal Tutar]]-Table5402945[[#This Row],[Yurtdışı Satışı Gerçekleşen Nominal Tutar]]</f>
        <v>250000000</v>
      </c>
      <c r="Q244" s="14">
        <f>Table5402945[[#This Row],[Yurtdışı Satışı Gerçekleşen Nominal Tutar]]*5.2905</f>
        <v>0</v>
      </c>
    </row>
    <row r="245" spans="1:17" s="2" customFormat="1" ht="15" customHeight="1" x14ac:dyDescent="0.25">
      <c r="A245" s="24">
        <v>243</v>
      </c>
      <c r="B245" s="23" t="s">
        <v>210</v>
      </c>
      <c r="C245" s="22" t="s">
        <v>15</v>
      </c>
      <c r="D245" s="33" t="s">
        <v>9</v>
      </c>
      <c r="E245" s="20">
        <v>43409</v>
      </c>
      <c r="F245" s="20"/>
      <c r="G245" s="20">
        <v>43440</v>
      </c>
      <c r="H245" s="33" t="s">
        <v>48</v>
      </c>
      <c r="I245" s="17">
        <v>2200000000</v>
      </c>
      <c r="J245" s="18">
        <f>Table5402945[[#This Row],[Yurtiçi İhraç Limiti Nominal Tutar (TL)]]/5.3705</f>
        <v>409645284.42416906</v>
      </c>
      <c r="K245" s="17">
        <v>0</v>
      </c>
      <c r="L245" s="15">
        <f>Table5402945[[#This Row],[Yurtiçi İhraç Limiti Nominal Tutar (TL)]]-Table5402945[[#This Row],[Yurtiçi Satışı Gerçekleşen Nominal Tutar (TL)]]</f>
        <v>2200000000</v>
      </c>
      <c r="M245" s="16"/>
      <c r="N245" s="16"/>
      <c r="O245" s="15"/>
      <c r="P245" s="15"/>
      <c r="Q245" s="14"/>
    </row>
    <row r="246" spans="1:17" s="2" customFormat="1" ht="15" customHeight="1" x14ac:dyDescent="0.25">
      <c r="A246" s="24">
        <v>244</v>
      </c>
      <c r="B246" s="23" t="s">
        <v>212</v>
      </c>
      <c r="C246" s="22" t="s">
        <v>15</v>
      </c>
      <c r="D246" s="33" t="s">
        <v>14</v>
      </c>
      <c r="E246" s="20">
        <v>43411</v>
      </c>
      <c r="F246" s="20"/>
      <c r="G246" s="20">
        <v>43447</v>
      </c>
      <c r="H246" s="33" t="s">
        <v>48</v>
      </c>
      <c r="I246" s="17">
        <v>7000000000</v>
      </c>
      <c r="J246" s="18">
        <f>Table5402945[[#This Row],[Yurtiçi İhraç Limiti Nominal Tutar (TL)]]/5.3708</f>
        <v>1303344008.3414016</v>
      </c>
      <c r="K246" s="17">
        <v>100000000</v>
      </c>
      <c r="L246" s="15">
        <f>Table5402945[[#This Row],[Yurtiçi İhraç Limiti Nominal Tutar (TL)]]-Table5402945[[#This Row],[Yurtiçi Satışı Gerçekleşen Nominal Tutar (TL)]]</f>
        <v>6900000000</v>
      </c>
      <c r="M246" s="16"/>
      <c r="N246" s="16"/>
      <c r="O246" s="15"/>
      <c r="P246" s="15"/>
      <c r="Q246" s="14"/>
    </row>
    <row r="247" spans="1:17" s="2" customFormat="1" ht="15" customHeight="1" x14ac:dyDescent="0.25">
      <c r="A247" s="24">
        <v>245</v>
      </c>
      <c r="B247" s="23" t="s">
        <v>98</v>
      </c>
      <c r="C247" s="22" t="s">
        <v>15</v>
      </c>
      <c r="D247" s="33" t="s">
        <v>9</v>
      </c>
      <c r="E247" s="20">
        <v>43424</v>
      </c>
      <c r="F247" s="20"/>
      <c r="G247" s="20">
        <v>43447</v>
      </c>
      <c r="H247" s="33" t="s">
        <v>44</v>
      </c>
      <c r="I247" s="17">
        <v>210000000</v>
      </c>
      <c r="J247" s="18">
        <f>Table5402945[[#This Row],[Yurtiçi İhraç Limiti Nominal Tutar (TL)]]/5.3708</f>
        <v>39100320.250242047</v>
      </c>
      <c r="K247" s="17">
        <v>210000000</v>
      </c>
      <c r="L247" s="15">
        <f>Table5402945[[#This Row],[Yurtiçi İhraç Limiti Nominal Tutar (TL)]]-Table5402945[[#This Row],[Yurtiçi Satışı Gerçekleşen Nominal Tutar (TL)]]</f>
        <v>0</v>
      </c>
      <c r="M247" s="16"/>
      <c r="N247" s="16"/>
      <c r="O247" s="15"/>
      <c r="P247" s="15"/>
      <c r="Q247" s="14"/>
    </row>
    <row r="248" spans="1:17" s="2" customFormat="1" ht="15" customHeight="1" x14ac:dyDescent="0.25">
      <c r="A248" s="24">
        <v>246</v>
      </c>
      <c r="B248" s="23" t="s">
        <v>211</v>
      </c>
      <c r="C248" s="22" t="s">
        <v>10</v>
      </c>
      <c r="D248" s="33" t="s">
        <v>9</v>
      </c>
      <c r="E248" s="20">
        <v>43425</v>
      </c>
      <c r="F248" s="20"/>
      <c r="G248" s="20">
        <v>43447</v>
      </c>
      <c r="H248" s="33" t="s">
        <v>48</v>
      </c>
      <c r="I248" s="17">
        <v>300000000</v>
      </c>
      <c r="J248" s="18">
        <f>Table5402945[[#This Row],[Yurtiçi İhraç Limiti Nominal Tutar (TL)]]/5.3708</f>
        <v>55857600.35748864</v>
      </c>
      <c r="K248" s="17">
        <v>0</v>
      </c>
      <c r="L248" s="15">
        <f>Table5402945[[#This Row],[Yurtiçi İhraç Limiti Nominal Tutar (TL)]]-Table5402945[[#This Row],[Yurtiçi Satışı Gerçekleşen Nominal Tutar (TL)]]</f>
        <v>300000000</v>
      </c>
      <c r="M248" s="16"/>
      <c r="N248" s="16"/>
      <c r="O248" s="15"/>
      <c r="P248" s="15"/>
      <c r="Q248" s="14"/>
    </row>
    <row r="249" spans="1:17" s="2" customFormat="1" ht="15" customHeight="1" x14ac:dyDescent="0.25">
      <c r="A249" s="24">
        <v>247</v>
      </c>
      <c r="B249" s="23" t="s">
        <v>105</v>
      </c>
      <c r="C249" s="22" t="s">
        <v>15</v>
      </c>
      <c r="D249" s="33" t="s">
        <v>9</v>
      </c>
      <c r="E249" s="20">
        <v>43433</v>
      </c>
      <c r="F249" s="20"/>
      <c r="G249" s="20">
        <v>43447</v>
      </c>
      <c r="H249" s="33" t="s">
        <v>44</v>
      </c>
      <c r="I249" s="17">
        <v>200000000</v>
      </c>
      <c r="J249" s="18">
        <f>Table5402945[[#This Row],[Yurtiçi İhraç Limiti Nominal Tutar (TL)]]/5.3708</f>
        <v>37238400.23832576</v>
      </c>
      <c r="K249" s="17">
        <v>80000000</v>
      </c>
      <c r="L249" s="15">
        <f>Table5402945[[#This Row],[Yurtiçi İhraç Limiti Nominal Tutar (TL)]]-Table5402945[[#This Row],[Yurtiçi Satışı Gerçekleşen Nominal Tutar (TL)]]</f>
        <v>120000000</v>
      </c>
      <c r="M249" s="16"/>
      <c r="N249" s="16"/>
      <c r="O249" s="15"/>
      <c r="P249" s="15"/>
      <c r="Q249" s="14"/>
    </row>
    <row r="250" spans="1:17" s="2" customFormat="1" ht="15" customHeight="1" x14ac:dyDescent="0.25">
      <c r="A250" s="24">
        <v>248</v>
      </c>
      <c r="B250" s="23" t="s">
        <v>167</v>
      </c>
      <c r="C250" s="22" t="s">
        <v>20</v>
      </c>
      <c r="D250" s="25" t="s">
        <v>9</v>
      </c>
      <c r="E250" s="20">
        <v>43444</v>
      </c>
      <c r="F250" s="20"/>
      <c r="G250" s="20">
        <v>43447</v>
      </c>
      <c r="H250" s="33" t="s">
        <v>50</v>
      </c>
      <c r="I250" s="17"/>
      <c r="J250" s="18"/>
      <c r="K250" s="17"/>
      <c r="L250" s="15"/>
      <c r="M250" s="14">
        <v>3000000000</v>
      </c>
      <c r="N250" s="16" t="s">
        <v>22</v>
      </c>
      <c r="O250" s="15">
        <v>0</v>
      </c>
      <c r="P250" s="15">
        <f>Table5402945[[#This Row],[Yurtdışı İhraç Limiti Nominal Tutar]]-Table5402945[[#This Row],[Yurtdışı Satışı Gerçekleşen Nominal Tutar]]</f>
        <v>3000000000</v>
      </c>
      <c r="Q250" s="14">
        <f>Table5402945[[#This Row],[Yurtdışı Satışı Gerçekleşen Nominal Tutar]]*5.2905</f>
        <v>0</v>
      </c>
    </row>
    <row r="251" spans="1:17" s="2" customFormat="1" ht="15" customHeight="1" x14ac:dyDescent="0.25">
      <c r="A251" s="24">
        <v>249</v>
      </c>
      <c r="B251" s="23" t="s">
        <v>116</v>
      </c>
      <c r="C251" s="22" t="s">
        <v>20</v>
      </c>
      <c r="D251" s="33" t="s">
        <v>9</v>
      </c>
      <c r="E251" s="20">
        <v>43420</v>
      </c>
      <c r="F251" s="20"/>
      <c r="G251" s="20">
        <v>43454</v>
      </c>
      <c r="H251" s="33" t="s">
        <v>44</v>
      </c>
      <c r="I251" s="17">
        <v>850000000</v>
      </c>
      <c r="J251" s="18">
        <f>Table5402945[[#This Row],[Yurtiçi İhraç Limiti Nominal Tutar (TL)]]/5.2695</f>
        <v>161305626.71980265</v>
      </c>
      <c r="K251" s="17">
        <v>0</v>
      </c>
      <c r="L251" s="15">
        <f>Table5402945[[#This Row],[Yurtiçi İhraç Limiti Nominal Tutar (TL)]]-Table5402945[[#This Row],[Yurtiçi Satışı Gerçekleşen Nominal Tutar (TL)]]</f>
        <v>850000000</v>
      </c>
      <c r="M251" s="16"/>
      <c r="N251" s="16"/>
      <c r="O251" s="15"/>
      <c r="P251" s="15"/>
      <c r="Q251" s="14"/>
    </row>
    <row r="252" spans="1:17" s="2" customFormat="1" ht="15" customHeight="1" x14ac:dyDescent="0.25">
      <c r="A252" s="24">
        <v>250</v>
      </c>
      <c r="B252" s="23" t="s">
        <v>116</v>
      </c>
      <c r="C252" s="22" t="s">
        <v>20</v>
      </c>
      <c r="D252" s="33" t="s">
        <v>9</v>
      </c>
      <c r="E252" s="20">
        <v>43420</v>
      </c>
      <c r="F252" s="20"/>
      <c r="G252" s="20">
        <v>43454</v>
      </c>
      <c r="H252" s="33" t="s">
        <v>44</v>
      </c>
      <c r="I252" s="17">
        <v>50000000</v>
      </c>
      <c r="J252" s="18">
        <f>Table5402945[[#This Row],[Yurtiçi İhraç Limiti Nominal Tutar (TL)]]/5.2695</f>
        <v>9488566.2776354495</v>
      </c>
      <c r="K252" s="17">
        <v>0</v>
      </c>
      <c r="L252" s="15">
        <f>Table5402945[[#This Row],[Yurtiçi İhraç Limiti Nominal Tutar (TL)]]-Table5402945[[#This Row],[Yurtiçi Satışı Gerçekleşen Nominal Tutar (TL)]]</f>
        <v>50000000</v>
      </c>
      <c r="M252" s="16"/>
      <c r="N252" s="16"/>
      <c r="O252" s="15"/>
      <c r="P252" s="15"/>
      <c r="Q252" s="14"/>
    </row>
    <row r="253" spans="1:17" s="2" customFormat="1" ht="15" customHeight="1" x14ac:dyDescent="0.25">
      <c r="A253" s="24">
        <v>251</v>
      </c>
      <c r="B253" s="23" t="s">
        <v>72</v>
      </c>
      <c r="C253" s="22" t="s">
        <v>20</v>
      </c>
      <c r="D253" s="33" t="s">
        <v>9</v>
      </c>
      <c r="E253" s="20">
        <v>43431</v>
      </c>
      <c r="F253" s="20"/>
      <c r="G253" s="20">
        <v>43454</v>
      </c>
      <c r="H253" s="33" t="s">
        <v>48</v>
      </c>
      <c r="I253" s="17">
        <v>500000000</v>
      </c>
      <c r="J253" s="18">
        <f>Table5402945[[#This Row],[Yurtiçi İhraç Limiti Nominal Tutar (TL)]]/5.2695</f>
        <v>94885662.776354492</v>
      </c>
      <c r="K253" s="17">
        <v>0</v>
      </c>
      <c r="L253" s="15">
        <f>Table5402945[[#This Row],[Yurtiçi İhraç Limiti Nominal Tutar (TL)]]-Table5402945[[#This Row],[Yurtiçi Satışı Gerçekleşen Nominal Tutar (TL)]]</f>
        <v>500000000</v>
      </c>
      <c r="M253" s="16"/>
      <c r="N253" s="16"/>
      <c r="O253" s="15"/>
      <c r="P253" s="15"/>
      <c r="Q253" s="14"/>
    </row>
    <row r="254" spans="1:17" s="2" customFormat="1" ht="15" customHeight="1" x14ac:dyDescent="0.25">
      <c r="A254" s="24">
        <v>252</v>
      </c>
      <c r="B254" s="23" t="s">
        <v>214</v>
      </c>
      <c r="C254" s="22" t="s">
        <v>15</v>
      </c>
      <c r="D254" s="33" t="s">
        <v>9</v>
      </c>
      <c r="E254" s="20">
        <v>43431</v>
      </c>
      <c r="F254" s="20"/>
      <c r="G254" s="20">
        <v>43454</v>
      </c>
      <c r="H254" s="33" t="s">
        <v>48</v>
      </c>
      <c r="I254" s="17">
        <v>300000000</v>
      </c>
      <c r="J254" s="18">
        <f>Table5402945[[#This Row],[Yurtiçi İhraç Limiti Nominal Tutar (TL)]]/5.2695</f>
        <v>56931397.665812701</v>
      </c>
      <c r="K254" s="17">
        <v>0</v>
      </c>
      <c r="L254" s="15">
        <f>Table5402945[[#This Row],[Yurtiçi İhraç Limiti Nominal Tutar (TL)]]-Table5402945[[#This Row],[Yurtiçi Satışı Gerçekleşen Nominal Tutar (TL)]]</f>
        <v>300000000</v>
      </c>
      <c r="M254" s="16"/>
      <c r="N254" s="16"/>
      <c r="O254" s="15"/>
      <c r="P254" s="15"/>
      <c r="Q254" s="14"/>
    </row>
    <row r="255" spans="1:17" s="2" customFormat="1" ht="15" customHeight="1" x14ac:dyDescent="0.25">
      <c r="A255" s="24">
        <v>253</v>
      </c>
      <c r="B255" s="23" t="s">
        <v>103</v>
      </c>
      <c r="C255" s="22" t="s">
        <v>15</v>
      </c>
      <c r="D255" s="33" t="s">
        <v>9</v>
      </c>
      <c r="E255" s="20">
        <v>43438</v>
      </c>
      <c r="F255" s="20"/>
      <c r="G255" s="20">
        <v>43454</v>
      </c>
      <c r="H255" s="33" t="s">
        <v>48</v>
      </c>
      <c r="I255" s="17">
        <v>1189000000</v>
      </c>
      <c r="J255" s="18">
        <f>Table5402945[[#This Row],[Yurtiçi İhraç Limiti Nominal Tutar (TL)]]/5.2695</f>
        <v>225638106.08217099</v>
      </c>
      <c r="K255" s="17">
        <v>0</v>
      </c>
      <c r="L255" s="15">
        <f>Table5402945[[#This Row],[Yurtiçi İhraç Limiti Nominal Tutar (TL)]]-Table5402945[[#This Row],[Yurtiçi Satışı Gerçekleşen Nominal Tutar (TL)]]</f>
        <v>1189000000</v>
      </c>
      <c r="M255" s="16"/>
      <c r="N255" s="16"/>
      <c r="O255" s="15"/>
      <c r="P255" s="15"/>
      <c r="Q255" s="14"/>
    </row>
    <row r="256" spans="1:17" s="2" customFormat="1" ht="15" customHeight="1" x14ac:dyDescent="0.25">
      <c r="A256" s="24">
        <v>254</v>
      </c>
      <c r="B256" s="23" t="s">
        <v>91</v>
      </c>
      <c r="C256" s="22" t="s">
        <v>15</v>
      </c>
      <c r="D256" s="33" t="s">
        <v>9</v>
      </c>
      <c r="E256" s="20">
        <v>43439</v>
      </c>
      <c r="F256" s="20"/>
      <c r="G256" s="20">
        <v>43454</v>
      </c>
      <c r="H256" s="33" t="s">
        <v>44</v>
      </c>
      <c r="I256" s="17">
        <v>730000000</v>
      </c>
      <c r="J256" s="18">
        <f>Table5402945[[#This Row],[Yurtiçi İhraç Limiti Nominal Tutar (TL)]]/5.2695</f>
        <v>138533067.65347755</v>
      </c>
      <c r="K256" s="17">
        <v>0</v>
      </c>
      <c r="L256" s="15">
        <f>Table5402945[[#This Row],[Yurtiçi İhraç Limiti Nominal Tutar (TL)]]-Table5402945[[#This Row],[Yurtiçi Satışı Gerçekleşen Nominal Tutar (TL)]]</f>
        <v>730000000</v>
      </c>
      <c r="M256" s="16"/>
      <c r="N256" s="16"/>
      <c r="O256" s="15"/>
      <c r="P256" s="15"/>
      <c r="Q256" s="14"/>
    </row>
    <row r="257" spans="1:17" s="2" customFormat="1" ht="15" customHeight="1" x14ac:dyDescent="0.25">
      <c r="A257" s="24">
        <v>255</v>
      </c>
      <c r="B257" s="23" t="s">
        <v>215</v>
      </c>
      <c r="C257" s="22" t="s">
        <v>10</v>
      </c>
      <c r="D257" s="33" t="s">
        <v>9</v>
      </c>
      <c r="E257" s="20">
        <v>43446</v>
      </c>
      <c r="F257" s="20"/>
      <c r="G257" s="20">
        <v>43454</v>
      </c>
      <c r="H257" s="33" t="s">
        <v>44</v>
      </c>
      <c r="I257" s="17">
        <v>500000000</v>
      </c>
      <c r="J257" s="18">
        <f>Table5402945[[#This Row],[Yurtiçi İhraç Limiti Nominal Tutar (TL)]]/5.2695</f>
        <v>94885662.776354492</v>
      </c>
      <c r="K257" s="17">
        <v>0</v>
      </c>
      <c r="L257" s="15">
        <f>Table5402945[[#This Row],[Yurtiçi İhraç Limiti Nominal Tutar (TL)]]-Table5402945[[#This Row],[Yurtiçi Satışı Gerçekleşen Nominal Tutar (TL)]]</f>
        <v>500000000</v>
      </c>
      <c r="M257" s="16"/>
      <c r="N257" s="16"/>
      <c r="O257" s="15"/>
      <c r="P257" s="15"/>
      <c r="Q257" s="14"/>
    </row>
    <row r="258" spans="1:17" s="2" customFormat="1" ht="15" customHeight="1" x14ac:dyDescent="0.25">
      <c r="A258" s="24">
        <v>256</v>
      </c>
      <c r="B258" s="23" t="s">
        <v>152</v>
      </c>
      <c r="C258" s="22" t="s">
        <v>20</v>
      </c>
      <c r="D258" s="33" t="s">
        <v>9</v>
      </c>
      <c r="E258" s="20">
        <v>43456</v>
      </c>
      <c r="F258" s="20"/>
      <c r="G258" s="20">
        <v>43454</v>
      </c>
      <c r="H258" s="33" t="s">
        <v>134</v>
      </c>
      <c r="I258" s="17">
        <v>15000000000</v>
      </c>
      <c r="J258" s="18">
        <f>Table5402945[[#This Row],[Yurtiçi İhraç Limiti Nominal Tutar (TL)]]/5.2695</f>
        <v>2846569883.2906346</v>
      </c>
      <c r="K258" s="17">
        <v>22848460</v>
      </c>
      <c r="L258" s="15">
        <f>Table5402945[[#This Row],[Yurtiçi İhraç Limiti Nominal Tutar (TL)]]-Table5402945[[#This Row],[Yurtiçi Satışı Gerçekleşen Nominal Tutar (TL)]]</f>
        <v>14977151540</v>
      </c>
      <c r="M258" s="16"/>
      <c r="N258" s="16"/>
      <c r="O258" s="15"/>
      <c r="P258" s="15"/>
      <c r="Q258" s="14"/>
    </row>
    <row r="259" spans="1:17" s="2" customFormat="1" ht="15" customHeight="1" x14ac:dyDescent="0.25">
      <c r="A259" s="24">
        <v>257</v>
      </c>
      <c r="B259" s="23" t="s">
        <v>152</v>
      </c>
      <c r="C259" s="22" t="s">
        <v>20</v>
      </c>
      <c r="D259" s="33" t="s">
        <v>9</v>
      </c>
      <c r="E259" s="20">
        <v>43456</v>
      </c>
      <c r="F259" s="20"/>
      <c r="G259" s="20">
        <v>43454</v>
      </c>
      <c r="H259" s="33" t="s">
        <v>44</v>
      </c>
      <c r="I259" s="17">
        <v>5000000000</v>
      </c>
      <c r="J259" s="18">
        <f>Table5402945[[#This Row],[Yurtiçi İhraç Limiti Nominal Tutar (TL)]]/5.2695</f>
        <v>948856627.76354492</v>
      </c>
      <c r="K259" s="17">
        <v>0</v>
      </c>
      <c r="L259" s="15">
        <f>Table5402945[[#This Row],[Yurtiçi İhraç Limiti Nominal Tutar (TL)]]-Table5402945[[#This Row],[Yurtiçi Satışı Gerçekleşen Nominal Tutar (TL)]]</f>
        <v>5000000000</v>
      </c>
      <c r="M259" s="16"/>
      <c r="N259" s="16"/>
      <c r="O259" s="15"/>
      <c r="P259" s="15"/>
      <c r="Q259" s="14"/>
    </row>
    <row r="260" spans="1:17" s="2" customFormat="1" ht="15" customHeight="1" x14ac:dyDescent="0.25">
      <c r="A260" s="24">
        <v>258</v>
      </c>
      <c r="B260" s="23" t="s">
        <v>152</v>
      </c>
      <c r="C260" s="22" t="s">
        <v>20</v>
      </c>
      <c r="D260" s="33" t="s">
        <v>9</v>
      </c>
      <c r="E260" s="20">
        <v>43456</v>
      </c>
      <c r="F260" s="20"/>
      <c r="G260" s="20">
        <v>43454</v>
      </c>
      <c r="H260" s="33" t="s">
        <v>44</v>
      </c>
      <c r="I260" s="17">
        <v>3000000000</v>
      </c>
      <c r="J260" s="18">
        <f>Table5402945[[#This Row],[Yurtiçi İhraç Limiti Nominal Tutar (TL)]]/5.2695</f>
        <v>569313976.65812695</v>
      </c>
      <c r="K260" s="17">
        <v>0</v>
      </c>
      <c r="L260" s="15">
        <f>Table5402945[[#This Row],[Yurtiçi İhraç Limiti Nominal Tutar (TL)]]-Table5402945[[#This Row],[Yurtiçi Satışı Gerçekleşen Nominal Tutar (TL)]]</f>
        <v>3000000000</v>
      </c>
      <c r="M260" s="16"/>
      <c r="N260" s="16"/>
      <c r="O260" s="15"/>
      <c r="P260" s="15"/>
      <c r="Q260" s="14"/>
    </row>
    <row r="261" spans="1:17" s="2" customFormat="1" ht="15" customHeight="1" x14ac:dyDescent="0.25">
      <c r="A261" s="24">
        <v>259</v>
      </c>
      <c r="B261" s="23" t="s">
        <v>114</v>
      </c>
      <c r="C261" s="22" t="s">
        <v>20</v>
      </c>
      <c r="D261" s="33" t="s">
        <v>9</v>
      </c>
      <c r="E261" s="20">
        <v>43426</v>
      </c>
      <c r="F261" s="20"/>
      <c r="G261" s="20">
        <v>43461</v>
      </c>
      <c r="H261" s="33" t="s">
        <v>53</v>
      </c>
      <c r="I261" s="17">
        <v>20000000000</v>
      </c>
      <c r="J261" s="18">
        <f>Table5402945[[#This Row],[Yurtiçi İhraç Limiti Nominal Tutar (TL)]]/5.2985</f>
        <v>3774653203.736907</v>
      </c>
      <c r="K261" s="17">
        <v>0</v>
      </c>
      <c r="L261" s="15">
        <f>Table5402945[[#This Row],[Yurtiçi İhraç Limiti Nominal Tutar (TL)]]-Table5402945[[#This Row],[Yurtiçi Satışı Gerçekleşen Nominal Tutar (TL)]]</f>
        <v>20000000000</v>
      </c>
      <c r="M261" s="16"/>
      <c r="N261" s="16"/>
      <c r="O261" s="15"/>
      <c r="P261" s="15"/>
      <c r="Q261" s="14"/>
    </row>
    <row r="262" spans="1:17" s="2" customFormat="1" ht="15" customHeight="1" x14ac:dyDescent="0.25">
      <c r="A262" s="24">
        <v>260</v>
      </c>
      <c r="B262" s="23" t="s">
        <v>216</v>
      </c>
      <c r="C262" s="22" t="s">
        <v>20</v>
      </c>
      <c r="D262" s="33" t="s">
        <v>9</v>
      </c>
      <c r="E262" s="20">
        <v>43426</v>
      </c>
      <c r="F262" s="20"/>
      <c r="G262" s="20">
        <v>43461</v>
      </c>
      <c r="H262" s="33" t="s">
        <v>50</v>
      </c>
      <c r="I262" s="17"/>
      <c r="J262" s="18"/>
      <c r="K262" s="17"/>
      <c r="L262" s="15"/>
      <c r="M262" s="14">
        <v>400000000</v>
      </c>
      <c r="N262" s="16" t="s">
        <v>22</v>
      </c>
      <c r="O262" s="15">
        <v>0</v>
      </c>
      <c r="P262" s="15">
        <f>Table5402945[[#This Row],[Yurtdışı İhraç Limiti Nominal Tutar]]-Table5402945[[#This Row],[Yurtdışı Satışı Gerçekleşen Nominal Tutar]]</f>
        <v>400000000</v>
      </c>
      <c r="Q262" s="14">
        <f>Table5402945[[#This Row],[Yurtdışı Satışı Gerçekleşen Nominal Tutar]]*5.2905</f>
        <v>0</v>
      </c>
    </row>
    <row r="263" spans="1:17" s="2" customFormat="1" ht="15" customHeight="1" x14ac:dyDescent="0.25">
      <c r="A263" s="24">
        <v>261</v>
      </c>
      <c r="B263" s="23" t="s">
        <v>133</v>
      </c>
      <c r="C263" s="22" t="s">
        <v>20</v>
      </c>
      <c r="D263" s="33" t="s">
        <v>9</v>
      </c>
      <c r="E263" s="20">
        <v>43427</v>
      </c>
      <c r="F263" s="20"/>
      <c r="G263" s="20">
        <v>43461</v>
      </c>
      <c r="H263" s="33" t="s">
        <v>50</v>
      </c>
      <c r="I263" s="17"/>
      <c r="J263" s="18"/>
      <c r="K263" s="17"/>
      <c r="L263" s="15"/>
      <c r="M263" s="14">
        <v>2000000000</v>
      </c>
      <c r="N263" s="16" t="s">
        <v>22</v>
      </c>
      <c r="O263" s="15">
        <v>0</v>
      </c>
      <c r="P263" s="15">
        <f>Table5402945[[#This Row],[Yurtdışı İhraç Limiti Nominal Tutar]]-Table5402945[[#This Row],[Yurtdışı Satışı Gerçekleşen Nominal Tutar]]</f>
        <v>2000000000</v>
      </c>
      <c r="Q263" s="14">
        <f>Table5402945[[#This Row],[Yurtdışı Satışı Gerçekleşen Nominal Tutar]]*5.2905</f>
        <v>0</v>
      </c>
    </row>
    <row r="264" spans="1:17" s="2" customFormat="1" ht="15" customHeight="1" x14ac:dyDescent="0.25">
      <c r="A264" s="24">
        <v>262</v>
      </c>
      <c r="B264" s="23" t="s">
        <v>141</v>
      </c>
      <c r="C264" s="22" t="s">
        <v>15</v>
      </c>
      <c r="D264" s="25" t="s">
        <v>14</v>
      </c>
      <c r="E264" s="20">
        <v>43444</v>
      </c>
      <c r="F264" s="20"/>
      <c r="G264" s="20">
        <v>43461</v>
      </c>
      <c r="H264" s="33" t="s">
        <v>48</v>
      </c>
      <c r="I264" s="17">
        <v>5000000000</v>
      </c>
      <c r="J264" s="18">
        <f>Table5402945[[#This Row],[Yurtiçi İhraç Limiti Nominal Tutar (TL)]]/5.2985</f>
        <v>943663300.93422675</v>
      </c>
      <c r="K264" s="17">
        <v>0</v>
      </c>
      <c r="L264" s="15">
        <f>Table5402945[[#This Row],[Yurtiçi İhraç Limiti Nominal Tutar (TL)]]-Table5402945[[#This Row],[Yurtiçi Satışı Gerçekleşen Nominal Tutar (TL)]]</f>
        <v>5000000000</v>
      </c>
      <c r="M264" s="16"/>
      <c r="N264" s="16"/>
      <c r="O264" s="15"/>
      <c r="P264" s="15"/>
      <c r="Q264" s="14"/>
    </row>
    <row r="265" spans="1:17" s="2" customFormat="1" ht="15" customHeight="1" x14ac:dyDescent="0.25">
      <c r="A265" s="24">
        <v>263</v>
      </c>
      <c r="B265" s="23" t="s">
        <v>217</v>
      </c>
      <c r="C265" s="22" t="s">
        <v>15</v>
      </c>
      <c r="D265" s="33" t="s">
        <v>9</v>
      </c>
      <c r="E265" s="20">
        <v>43447</v>
      </c>
      <c r="F265" s="20"/>
      <c r="G265" s="20">
        <v>43461</v>
      </c>
      <c r="H265" s="33" t="s">
        <v>44</v>
      </c>
      <c r="I265" s="17">
        <v>90000000</v>
      </c>
      <c r="J265" s="18">
        <f>Table5402945[[#This Row],[Yurtiçi İhraç Limiti Nominal Tutar (TL)]]/5.2985</f>
        <v>16985939.416816082</v>
      </c>
      <c r="K265" s="17">
        <v>0</v>
      </c>
      <c r="L265" s="15">
        <f>Table5402945[[#This Row],[Yurtiçi İhraç Limiti Nominal Tutar (TL)]]-Table5402945[[#This Row],[Yurtiçi Satışı Gerçekleşen Nominal Tutar (TL)]]</f>
        <v>90000000</v>
      </c>
      <c r="M265" s="16"/>
      <c r="N265" s="16"/>
      <c r="O265" s="15"/>
      <c r="P265" s="15"/>
      <c r="Q265" s="14"/>
    </row>
    <row r="266" spans="1:17" s="2" customFormat="1" ht="15" customHeight="1" x14ac:dyDescent="0.25">
      <c r="A266" s="24">
        <v>264</v>
      </c>
      <c r="B266" s="23" t="s">
        <v>43</v>
      </c>
      <c r="C266" s="22" t="s">
        <v>15</v>
      </c>
      <c r="D266" s="25" t="s">
        <v>14</v>
      </c>
      <c r="E266" s="20">
        <v>43070</v>
      </c>
      <c r="F266" s="20">
        <v>43109</v>
      </c>
      <c r="G266" s="20" t="s">
        <v>36</v>
      </c>
      <c r="H266" s="16"/>
      <c r="I266" s="16"/>
      <c r="J266" s="16"/>
      <c r="K266" s="17"/>
      <c r="L266" s="15"/>
      <c r="M266" s="16"/>
      <c r="N266" s="16"/>
      <c r="O266" s="16"/>
      <c r="P266" s="15"/>
      <c r="Q266" s="14"/>
    </row>
    <row r="267" spans="1:17" s="2" customFormat="1" ht="15" customHeight="1" x14ac:dyDescent="0.25">
      <c r="A267" s="24">
        <v>265</v>
      </c>
      <c r="B267" s="23" t="s">
        <v>42</v>
      </c>
      <c r="C267" s="22" t="s">
        <v>27</v>
      </c>
      <c r="D267" s="25" t="s">
        <v>26</v>
      </c>
      <c r="E267" s="20">
        <v>43185</v>
      </c>
      <c r="F267" s="20">
        <v>43189</v>
      </c>
      <c r="G267" s="20" t="s">
        <v>36</v>
      </c>
      <c r="H267" s="16"/>
      <c r="I267" s="16"/>
      <c r="J267" s="16"/>
      <c r="K267" s="17"/>
      <c r="L267" s="15"/>
      <c r="M267" s="16"/>
      <c r="N267" s="16"/>
      <c r="O267" s="16"/>
      <c r="P267" s="15"/>
      <c r="Q267" s="14"/>
    </row>
    <row r="268" spans="1:17" s="2" customFormat="1" ht="15" customHeight="1" x14ac:dyDescent="0.25">
      <c r="A268" s="24">
        <v>266</v>
      </c>
      <c r="B268" s="23" t="s">
        <v>41</v>
      </c>
      <c r="C268" s="22" t="s">
        <v>10</v>
      </c>
      <c r="D268" s="25" t="s">
        <v>28</v>
      </c>
      <c r="E268" s="20">
        <v>43158</v>
      </c>
      <c r="F268" s="20">
        <v>43199</v>
      </c>
      <c r="G268" s="20" t="s">
        <v>36</v>
      </c>
      <c r="H268" s="19"/>
      <c r="I268" s="26"/>
      <c r="J268" s="18"/>
      <c r="K268" s="17"/>
      <c r="L268" s="15"/>
      <c r="M268" s="16"/>
      <c r="N268" s="16"/>
      <c r="O268" s="15"/>
      <c r="P268" s="15"/>
      <c r="Q268" s="14"/>
    </row>
    <row r="269" spans="1:17" s="2" customFormat="1" ht="15" customHeight="1" x14ac:dyDescent="0.25">
      <c r="A269" s="24">
        <v>267</v>
      </c>
      <c r="B269" s="23" t="s">
        <v>40</v>
      </c>
      <c r="C269" s="22" t="s">
        <v>10</v>
      </c>
      <c r="D269" s="25" t="s">
        <v>9</v>
      </c>
      <c r="E269" s="20">
        <v>43202</v>
      </c>
      <c r="F269" s="20">
        <v>43227</v>
      </c>
      <c r="G269" s="20" t="s">
        <v>36</v>
      </c>
      <c r="H269" s="19"/>
      <c r="I269" s="26"/>
      <c r="J269" s="18"/>
      <c r="K269" s="17"/>
      <c r="L269" s="15"/>
      <c r="M269" s="16"/>
      <c r="N269" s="16"/>
      <c r="O269" s="15"/>
      <c r="P269" s="15"/>
      <c r="Q269" s="14"/>
    </row>
    <row r="270" spans="1:17" s="2" customFormat="1" ht="15" customHeight="1" x14ac:dyDescent="0.25">
      <c r="A270" s="24">
        <v>268</v>
      </c>
      <c r="B270" s="23" t="s">
        <v>39</v>
      </c>
      <c r="C270" s="22" t="s">
        <v>10</v>
      </c>
      <c r="D270" s="25" t="s">
        <v>9</v>
      </c>
      <c r="E270" s="20">
        <v>43195</v>
      </c>
      <c r="F270" s="20">
        <v>43250</v>
      </c>
      <c r="G270" s="20" t="s">
        <v>36</v>
      </c>
      <c r="H270" s="19"/>
      <c r="I270" s="26"/>
      <c r="J270" s="18"/>
      <c r="K270" s="17"/>
      <c r="L270" s="15"/>
      <c r="M270" s="16"/>
      <c r="N270" s="16"/>
      <c r="O270" s="15"/>
      <c r="P270" s="15"/>
      <c r="Q270" s="14"/>
    </row>
    <row r="271" spans="1:17" s="2" customFormat="1" ht="15" customHeight="1" x14ac:dyDescent="0.25">
      <c r="A271" s="24">
        <v>269</v>
      </c>
      <c r="B271" s="23" t="s">
        <v>38</v>
      </c>
      <c r="C271" s="22" t="s">
        <v>15</v>
      </c>
      <c r="D271" s="25" t="s">
        <v>9</v>
      </c>
      <c r="E271" s="20">
        <v>43325</v>
      </c>
      <c r="F271" s="20">
        <v>43361</v>
      </c>
      <c r="G271" s="20" t="s">
        <v>36</v>
      </c>
      <c r="H271" s="19"/>
      <c r="I271" s="17"/>
      <c r="J271" s="18"/>
      <c r="K271" s="17"/>
      <c r="L271" s="15"/>
      <c r="M271" s="16"/>
      <c r="N271" s="16"/>
      <c r="O271" s="15"/>
      <c r="P271" s="15"/>
      <c r="Q271" s="14"/>
    </row>
    <row r="272" spans="1:17" s="2" customFormat="1" ht="15" customHeight="1" x14ac:dyDescent="0.25">
      <c r="A272" s="24">
        <v>270</v>
      </c>
      <c r="B272" s="23" t="s">
        <v>37</v>
      </c>
      <c r="C272" s="22" t="s">
        <v>15</v>
      </c>
      <c r="D272" s="19" t="s">
        <v>9</v>
      </c>
      <c r="E272" s="21">
        <v>43354</v>
      </c>
      <c r="F272" s="20">
        <v>43369</v>
      </c>
      <c r="G272" s="20" t="s">
        <v>36</v>
      </c>
      <c r="H272" s="19"/>
      <c r="I272" s="17"/>
      <c r="J272" s="18"/>
      <c r="K272" s="17"/>
      <c r="L272" s="15"/>
      <c r="M272" s="16"/>
      <c r="N272" s="16"/>
      <c r="O272" s="15"/>
      <c r="P272" s="15"/>
      <c r="Q272" s="14"/>
    </row>
    <row r="273" spans="1:167" s="2" customFormat="1" ht="15" customHeight="1" x14ac:dyDescent="0.25">
      <c r="A273" s="24">
        <v>271</v>
      </c>
      <c r="B273" s="23" t="s">
        <v>218</v>
      </c>
      <c r="C273" s="22" t="s">
        <v>10</v>
      </c>
      <c r="D273" s="25" t="s">
        <v>9</v>
      </c>
      <c r="E273" s="38">
        <v>43427</v>
      </c>
      <c r="F273" s="20">
        <v>43462</v>
      </c>
      <c r="G273" s="20" t="s">
        <v>36</v>
      </c>
      <c r="H273" s="19"/>
      <c r="I273" s="17"/>
      <c r="J273" s="18"/>
      <c r="K273" s="17"/>
      <c r="L273" s="15"/>
      <c r="M273" s="16"/>
      <c r="N273" s="16"/>
      <c r="O273" s="15"/>
      <c r="P273" s="15"/>
      <c r="Q273" s="14"/>
    </row>
    <row r="274" spans="1:167" s="2" customFormat="1" ht="15" customHeight="1" x14ac:dyDescent="0.25">
      <c r="A274" s="24">
        <v>272</v>
      </c>
      <c r="B274" s="23" t="s">
        <v>223</v>
      </c>
      <c r="C274" s="22" t="s">
        <v>15</v>
      </c>
      <c r="D274" s="25" t="s">
        <v>9</v>
      </c>
      <c r="E274" s="20">
        <v>43364</v>
      </c>
      <c r="F274" s="20">
        <v>43388</v>
      </c>
      <c r="G274" s="20"/>
      <c r="H274" s="19"/>
      <c r="I274" s="17"/>
      <c r="J274" s="18"/>
      <c r="K274" s="17"/>
      <c r="L274" s="15"/>
      <c r="M274" s="16"/>
      <c r="N274" s="16"/>
      <c r="O274" s="15"/>
      <c r="P274" s="15"/>
      <c r="Q274" s="14"/>
    </row>
    <row r="275" spans="1:167" ht="15" customHeight="1" x14ac:dyDescent="0.25">
      <c r="A275" s="13" t="s">
        <v>35</v>
      </c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</row>
    <row r="276" spans="1:167" ht="15" customHeight="1" x14ac:dyDescent="0.25">
      <c r="A276" s="13" t="s">
        <v>228</v>
      </c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</row>
    <row r="277" spans="1:167" ht="15" customHeight="1" x14ac:dyDescent="0.25">
      <c r="A277" s="13" t="s">
        <v>34</v>
      </c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</row>
    <row r="278" spans="1:167" x14ac:dyDescent="0.25">
      <c r="D278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</row>
    <row r="279" spans="1:167" x14ac:dyDescent="0.25">
      <c r="C279" s="46" t="s">
        <v>33</v>
      </c>
      <c r="D279" s="10" t="s">
        <v>32</v>
      </c>
      <c r="E279" s="10" t="s">
        <v>31</v>
      </c>
      <c r="F279" s="10" t="s">
        <v>30</v>
      </c>
      <c r="Q279" s="1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</row>
    <row r="280" spans="1:167" x14ac:dyDescent="0.25">
      <c r="A280" s="1"/>
      <c r="B280" s="1"/>
      <c r="C280" s="6" t="s">
        <v>20</v>
      </c>
      <c r="D280" s="5">
        <v>278076500000</v>
      </c>
      <c r="E280" s="5">
        <v>69063510834</v>
      </c>
      <c r="F280" s="5">
        <v>209012989166</v>
      </c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</row>
    <row r="281" spans="1:167" x14ac:dyDescent="0.25">
      <c r="A281" s="1"/>
      <c r="B281" s="1"/>
      <c r="C281" s="8" t="s">
        <v>9</v>
      </c>
      <c r="D281" s="5">
        <v>262099000000</v>
      </c>
      <c r="E281" s="5">
        <v>67039422834</v>
      </c>
      <c r="F281" s="5">
        <v>195059577166</v>
      </c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</row>
    <row r="282" spans="1:167" x14ac:dyDescent="0.25">
      <c r="A282" s="1"/>
      <c r="B282" s="1"/>
      <c r="C282" s="8" t="s">
        <v>29</v>
      </c>
      <c r="D282" s="5">
        <v>500000000</v>
      </c>
      <c r="E282" s="5">
        <v>24088000</v>
      </c>
      <c r="F282" s="5">
        <v>475912000</v>
      </c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</row>
    <row r="283" spans="1:167" x14ac:dyDescent="0.25">
      <c r="A283" s="1"/>
      <c r="B283" s="1"/>
      <c r="C283" s="8" t="s">
        <v>19</v>
      </c>
      <c r="D283" s="5">
        <v>15427500000</v>
      </c>
      <c r="E283" s="5">
        <v>2000000000</v>
      </c>
      <c r="F283" s="5">
        <v>13427500000</v>
      </c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</row>
    <row r="284" spans="1:167" x14ac:dyDescent="0.25">
      <c r="A284" s="1"/>
      <c r="B284" s="1"/>
      <c r="C284" s="8" t="s">
        <v>28</v>
      </c>
      <c r="D284" s="5">
        <v>50000000</v>
      </c>
      <c r="E284" s="5">
        <v>0</v>
      </c>
      <c r="F284" s="5">
        <v>50000000</v>
      </c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</row>
    <row r="285" spans="1:167" x14ac:dyDescent="0.25">
      <c r="A285" s="1"/>
      <c r="B285" s="1"/>
      <c r="C285" s="6" t="s">
        <v>15</v>
      </c>
      <c r="D285" s="5">
        <v>86374841200</v>
      </c>
      <c r="E285" s="5">
        <v>33991288747</v>
      </c>
      <c r="F285" s="5">
        <v>52210706553</v>
      </c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</row>
    <row r="286" spans="1:167" x14ac:dyDescent="0.25">
      <c r="A286" s="1"/>
      <c r="B286" s="1"/>
      <c r="C286" s="8" t="s">
        <v>9</v>
      </c>
      <c r="D286" s="5">
        <v>43548941200</v>
      </c>
      <c r="E286" s="5">
        <v>20856074700</v>
      </c>
      <c r="F286" s="5">
        <v>22520020600</v>
      </c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</row>
    <row r="287" spans="1:167" x14ac:dyDescent="0.25">
      <c r="A287" s="1"/>
      <c r="B287" s="1"/>
      <c r="C287" s="8" t="s">
        <v>14</v>
      </c>
      <c r="D287" s="5">
        <v>42400900000</v>
      </c>
      <c r="E287" s="5">
        <v>13095674047</v>
      </c>
      <c r="F287" s="5">
        <v>29305225953</v>
      </c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</row>
    <row r="288" spans="1:167" x14ac:dyDescent="0.25">
      <c r="A288" s="1"/>
      <c r="B288" s="1"/>
      <c r="C288" s="8" t="s">
        <v>28</v>
      </c>
      <c r="D288" s="5">
        <v>425000000</v>
      </c>
      <c r="E288" s="5">
        <v>39540000</v>
      </c>
      <c r="F288" s="5">
        <v>385460000</v>
      </c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</row>
    <row r="289" spans="1:167" x14ac:dyDescent="0.25">
      <c r="A289" s="1"/>
      <c r="B289" s="1"/>
      <c r="C289" s="6" t="s">
        <v>10</v>
      </c>
      <c r="D289" s="5">
        <v>15437600000</v>
      </c>
      <c r="E289" s="5">
        <v>2792970000</v>
      </c>
      <c r="F289" s="5">
        <v>12144630000</v>
      </c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</row>
    <row r="290" spans="1:167" x14ac:dyDescent="0.25">
      <c r="A290" s="1"/>
      <c r="B290" s="1"/>
      <c r="C290" s="8" t="s">
        <v>9</v>
      </c>
      <c r="D290" s="5">
        <v>15437600000</v>
      </c>
      <c r="E290" s="5">
        <v>2792970000</v>
      </c>
      <c r="F290" s="5">
        <v>12144630000</v>
      </c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</row>
    <row r="291" spans="1:167" x14ac:dyDescent="0.25">
      <c r="A291" s="1"/>
      <c r="B291" s="1"/>
      <c r="C291" s="8" t="s">
        <v>28</v>
      </c>
      <c r="D291" s="5"/>
      <c r="E291" s="5"/>
      <c r="F291" s="5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</row>
    <row r="292" spans="1:167" x14ac:dyDescent="0.25">
      <c r="A292" s="1"/>
      <c r="B292" s="1"/>
      <c r="C292" s="6" t="s">
        <v>27</v>
      </c>
      <c r="D292" s="5">
        <v>5102000000</v>
      </c>
      <c r="E292" s="5">
        <v>3952000000</v>
      </c>
      <c r="F292" s="5">
        <v>1150000000</v>
      </c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</row>
    <row r="293" spans="1:167" x14ac:dyDescent="0.25">
      <c r="A293" s="1"/>
      <c r="B293" s="1"/>
      <c r="C293" s="8" t="s">
        <v>26</v>
      </c>
      <c r="D293" s="5">
        <v>5102000000</v>
      </c>
      <c r="E293" s="5">
        <v>3952000000</v>
      </c>
      <c r="F293" s="5">
        <v>1150000000</v>
      </c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</row>
    <row r="294" spans="1:167" x14ac:dyDescent="0.25">
      <c r="A294" s="1"/>
      <c r="B294" s="1"/>
      <c r="C294" s="6" t="s">
        <v>25</v>
      </c>
      <c r="D294" s="5">
        <v>384990941200</v>
      </c>
      <c r="E294" s="5">
        <v>109799769581</v>
      </c>
      <c r="F294" s="5">
        <v>274518325719</v>
      </c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</row>
    <row r="295" spans="1:167" hidden="1" x14ac:dyDescent="0.25">
      <c r="A295" s="1"/>
      <c r="B295" s="1"/>
      <c r="D295" s="48" t="s">
        <v>24</v>
      </c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</row>
    <row r="296" spans="1:167" x14ac:dyDescent="0.25">
      <c r="A296" s="1"/>
      <c r="B296" s="1"/>
      <c r="C296" s="46" t="s">
        <v>23</v>
      </c>
      <c r="D296" s="10" t="s">
        <v>22</v>
      </c>
      <c r="E296" s="10" t="s">
        <v>21</v>
      </c>
      <c r="F296" s="10" t="s">
        <v>222</v>
      </c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</row>
    <row r="297" spans="1:167" x14ac:dyDescent="0.25">
      <c r="A297" s="1"/>
      <c r="B297" s="1"/>
      <c r="C297" s="6" t="s">
        <v>20</v>
      </c>
      <c r="D297" s="9"/>
      <c r="E297" s="9"/>
      <c r="F297" s="9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</row>
    <row r="298" spans="1:167" x14ac:dyDescent="0.25">
      <c r="A298" s="1"/>
      <c r="B298" s="1"/>
      <c r="C298" s="8" t="s">
        <v>9</v>
      </c>
      <c r="D298" s="5"/>
      <c r="E298" s="5"/>
      <c r="F298" s="5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</row>
    <row r="299" spans="1:167" x14ac:dyDescent="0.25">
      <c r="A299" s="1"/>
      <c r="B299" s="1"/>
      <c r="C299" s="7" t="s">
        <v>8</v>
      </c>
      <c r="D299" s="5">
        <v>38610000000</v>
      </c>
      <c r="E299" s="5">
        <v>125000000</v>
      </c>
      <c r="F299" s="5">
        <v>435000000</v>
      </c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</row>
    <row r="300" spans="1:167" x14ac:dyDescent="0.25">
      <c r="A300" s="1"/>
      <c r="B300" s="1"/>
      <c r="C300" s="7" t="s">
        <v>7</v>
      </c>
      <c r="D300" s="5">
        <v>36622634384.113029</v>
      </c>
      <c r="E300" s="5">
        <v>0</v>
      </c>
      <c r="F300" s="5">
        <v>321072500</v>
      </c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</row>
    <row r="301" spans="1:167" x14ac:dyDescent="0.25">
      <c r="A301" s="1"/>
      <c r="B301" s="1"/>
      <c r="C301" s="7" t="s">
        <v>6</v>
      </c>
      <c r="D301" s="5">
        <v>10514157790.85</v>
      </c>
      <c r="E301" s="5">
        <v>756625000</v>
      </c>
      <c r="F301" s="5">
        <v>113927500</v>
      </c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</row>
    <row r="302" spans="1:167" x14ac:dyDescent="0.25">
      <c r="A302" s="1"/>
      <c r="B302" s="1"/>
      <c r="C302" s="8" t="s">
        <v>19</v>
      </c>
      <c r="D302" s="5"/>
      <c r="E302" s="5"/>
      <c r="F302" s="5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</row>
    <row r="303" spans="1:167" x14ac:dyDescent="0.25">
      <c r="A303" s="1"/>
      <c r="B303" s="1"/>
      <c r="C303" s="7" t="s">
        <v>8</v>
      </c>
      <c r="D303" s="5">
        <v>1500000000</v>
      </c>
      <c r="E303" s="5">
        <v>8000000000</v>
      </c>
      <c r="F303" s="5">
        <v>1500000000</v>
      </c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</row>
    <row r="304" spans="1:167" x14ac:dyDescent="0.25">
      <c r="A304" s="1"/>
      <c r="B304" s="1"/>
      <c r="C304" s="7" t="s">
        <v>7</v>
      </c>
      <c r="D304" s="5">
        <v>1500000000</v>
      </c>
      <c r="E304" s="5">
        <v>7810011564.5134649</v>
      </c>
      <c r="F304" s="5">
        <v>1500000000</v>
      </c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</row>
    <row r="305" spans="1:167" x14ac:dyDescent="0.25">
      <c r="A305" s="1"/>
      <c r="B305" s="1"/>
      <c r="C305" s="7" t="s">
        <v>6</v>
      </c>
      <c r="D305" s="5">
        <v>0</v>
      </c>
      <c r="E305" s="5">
        <v>1150000000</v>
      </c>
      <c r="F305" s="5">
        <v>0</v>
      </c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</row>
    <row r="306" spans="1:167" x14ac:dyDescent="0.25">
      <c r="A306" s="1"/>
      <c r="B306" s="1"/>
      <c r="C306" s="6" t="s">
        <v>18</v>
      </c>
      <c r="D306" s="5">
        <v>40110000000</v>
      </c>
      <c r="E306" s="5">
        <v>8125000000</v>
      </c>
      <c r="F306" s="5">
        <v>1935000000</v>
      </c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</row>
    <row r="307" spans="1:167" x14ac:dyDescent="0.25">
      <c r="A307" s="1"/>
      <c r="B307" s="1"/>
      <c r="C307" s="6" t="s">
        <v>17</v>
      </c>
      <c r="D307" s="5">
        <v>38122634384.113029</v>
      </c>
      <c r="E307" s="5">
        <v>7810011564.5134649</v>
      </c>
      <c r="F307" s="5">
        <v>1821072500</v>
      </c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</row>
    <row r="308" spans="1:167" x14ac:dyDescent="0.25">
      <c r="A308" s="1"/>
      <c r="B308" s="1"/>
      <c r="C308" s="6" t="s">
        <v>16</v>
      </c>
      <c r="D308" s="5">
        <v>10514157790.85</v>
      </c>
      <c r="E308" s="5">
        <v>1906625000</v>
      </c>
      <c r="F308" s="5">
        <v>113927500</v>
      </c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</row>
    <row r="309" spans="1:167" x14ac:dyDescent="0.25">
      <c r="A309" s="1"/>
      <c r="B309" s="1"/>
      <c r="C309" s="6" t="s">
        <v>15</v>
      </c>
      <c r="D309" s="5"/>
      <c r="E309" s="5"/>
      <c r="F309" s="5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</row>
    <row r="310" spans="1:167" x14ac:dyDescent="0.25">
      <c r="A310" s="1"/>
      <c r="B310" s="1"/>
      <c r="C310" s="8" t="s">
        <v>9</v>
      </c>
      <c r="D310" s="5"/>
      <c r="E310" s="5"/>
      <c r="F310" s="5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</row>
    <row r="311" spans="1:167" x14ac:dyDescent="0.25">
      <c r="A311" s="1"/>
      <c r="B311" s="1"/>
      <c r="C311" s="7" t="s">
        <v>8</v>
      </c>
      <c r="D311" s="5">
        <v>750000000</v>
      </c>
      <c r="E311" s="5"/>
      <c r="F311" s="5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</row>
    <row r="312" spans="1:167" x14ac:dyDescent="0.25">
      <c r="A312" s="1"/>
      <c r="B312" s="1"/>
      <c r="C312" s="7" t="s">
        <v>7</v>
      </c>
      <c r="D312" s="5">
        <v>750000000</v>
      </c>
      <c r="E312" s="5"/>
      <c r="F312" s="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</row>
    <row r="313" spans="1:167" x14ac:dyDescent="0.25">
      <c r="A313" s="1"/>
      <c r="B313" s="1"/>
      <c r="C313" s="7" t="s">
        <v>6</v>
      </c>
      <c r="D313" s="5">
        <v>0</v>
      </c>
      <c r="E313" s="5"/>
      <c r="F313" s="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</row>
    <row r="314" spans="1:167" x14ac:dyDescent="0.25">
      <c r="A314" s="1"/>
      <c r="B314" s="1"/>
      <c r="C314" s="8" t="s">
        <v>14</v>
      </c>
      <c r="D314" s="5"/>
      <c r="E314" s="5"/>
      <c r="F314" s="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</row>
    <row r="315" spans="1:167" x14ac:dyDescent="0.25">
      <c r="A315" s="1"/>
      <c r="B315" s="1"/>
      <c r="C315" s="7" t="s">
        <v>8</v>
      </c>
      <c r="D315" s="5">
        <v>1400000000</v>
      </c>
      <c r="E315" s="5"/>
      <c r="F315" s="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</row>
    <row r="316" spans="1:167" x14ac:dyDescent="0.25">
      <c r="A316" s="1"/>
      <c r="B316" s="1"/>
      <c r="C316" s="7" t="s">
        <v>7</v>
      </c>
      <c r="D316" s="5">
        <v>1310000000</v>
      </c>
      <c r="E316" s="5"/>
      <c r="F316" s="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</row>
    <row r="317" spans="1:167" x14ac:dyDescent="0.25">
      <c r="A317" s="1"/>
      <c r="B317" s="1"/>
      <c r="C317" s="7" t="s">
        <v>6</v>
      </c>
      <c r="D317" s="5">
        <v>476145000</v>
      </c>
      <c r="E317" s="5"/>
      <c r="F317" s="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</row>
    <row r="318" spans="1:167" x14ac:dyDescent="0.25">
      <c r="A318" s="1"/>
      <c r="B318" s="1"/>
      <c r="C318" s="6" t="s">
        <v>13</v>
      </c>
      <c r="D318" s="5">
        <v>2150000000</v>
      </c>
      <c r="E318" s="5"/>
      <c r="F318" s="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</row>
    <row r="319" spans="1:167" x14ac:dyDescent="0.25">
      <c r="A319" s="1"/>
      <c r="B319" s="1"/>
      <c r="C319" s="6" t="s">
        <v>12</v>
      </c>
      <c r="D319" s="5">
        <v>2060000000</v>
      </c>
      <c r="E319" s="5"/>
      <c r="F319" s="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</row>
    <row r="320" spans="1:167" x14ac:dyDescent="0.25">
      <c r="A320" s="1"/>
      <c r="B320" s="1"/>
      <c r="C320" s="6" t="s">
        <v>11</v>
      </c>
      <c r="D320" s="5">
        <v>476145000</v>
      </c>
      <c r="E320" s="5"/>
      <c r="F320" s="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</row>
    <row r="321" spans="1:167" x14ac:dyDescent="0.25">
      <c r="A321" s="1"/>
      <c r="B321" s="1"/>
      <c r="C321" s="6" t="s">
        <v>10</v>
      </c>
      <c r="D321" s="5"/>
      <c r="E321" s="5"/>
      <c r="F321" s="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</row>
    <row r="322" spans="1:167" x14ac:dyDescent="0.25">
      <c r="A322" s="1"/>
      <c r="B322" s="1"/>
      <c r="C322" s="8" t="s">
        <v>9</v>
      </c>
      <c r="D322" s="5"/>
      <c r="E322" s="5"/>
      <c r="F322" s="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</row>
    <row r="323" spans="1:167" x14ac:dyDescent="0.25">
      <c r="A323" s="1"/>
      <c r="B323" s="1"/>
      <c r="C323" s="7" t="s">
        <v>8</v>
      </c>
      <c r="D323" s="5">
        <v>1800000000</v>
      </c>
      <c r="E323" s="5">
        <v>440000000</v>
      </c>
      <c r="F323" s="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</row>
    <row r="324" spans="1:167" x14ac:dyDescent="0.25">
      <c r="A324" s="1"/>
      <c r="B324" s="1"/>
      <c r="C324" s="7" t="s">
        <v>7</v>
      </c>
      <c r="D324" s="5">
        <v>1000000000</v>
      </c>
      <c r="E324" s="5">
        <v>350000000</v>
      </c>
      <c r="F324" s="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</row>
    <row r="325" spans="1:167" x14ac:dyDescent="0.25">
      <c r="A325" s="1"/>
      <c r="B325" s="1"/>
      <c r="C325" s="7" t="s">
        <v>6</v>
      </c>
      <c r="D325" s="5">
        <v>4232400000</v>
      </c>
      <c r="E325" s="5">
        <v>544770000</v>
      </c>
      <c r="F325" s="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</row>
    <row r="326" spans="1:167" x14ac:dyDescent="0.25">
      <c r="A326" s="1"/>
      <c r="B326" s="1"/>
      <c r="C326" s="6" t="s">
        <v>5</v>
      </c>
      <c r="D326" s="5">
        <v>1800000000</v>
      </c>
      <c r="E326" s="5">
        <v>440000000</v>
      </c>
      <c r="F326" s="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</row>
    <row r="327" spans="1:167" x14ac:dyDescent="0.25">
      <c r="A327" s="1"/>
      <c r="B327" s="1"/>
      <c r="C327" s="6" t="s">
        <v>4</v>
      </c>
      <c r="D327" s="5">
        <v>1000000000</v>
      </c>
      <c r="E327" s="5">
        <v>350000000</v>
      </c>
      <c r="F327" s="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</row>
    <row r="328" spans="1:167" x14ac:dyDescent="0.25">
      <c r="A328" s="1"/>
      <c r="B328" s="1"/>
      <c r="C328" s="6" t="s">
        <v>3</v>
      </c>
      <c r="D328" s="5">
        <v>4232400000</v>
      </c>
      <c r="E328" s="5">
        <v>544770000</v>
      </c>
      <c r="F328" s="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</row>
    <row r="329" spans="1:167" x14ac:dyDescent="0.25">
      <c r="A329" s="1"/>
      <c r="B329" s="1"/>
      <c r="C329" s="6" t="s">
        <v>2</v>
      </c>
      <c r="D329" s="5">
        <v>44060000000</v>
      </c>
      <c r="E329" s="5">
        <v>8565000000</v>
      </c>
      <c r="F329" s="5">
        <v>1935000000</v>
      </c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</row>
    <row r="330" spans="1:167" x14ac:dyDescent="0.25">
      <c r="A330" s="1"/>
      <c r="B330" s="1"/>
      <c r="C330" s="6" t="s">
        <v>1</v>
      </c>
      <c r="D330" s="5">
        <v>41182634384.113029</v>
      </c>
      <c r="E330" s="5">
        <v>8160011564.5134649</v>
      </c>
      <c r="F330" s="5">
        <v>1821072500</v>
      </c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</row>
    <row r="331" spans="1:167" x14ac:dyDescent="0.25">
      <c r="A331" s="1"/>
      <c r="B331" s="1"/>
      <c r="C331" s="6" t="s">
        <v>0</v>
      </c>
      <c r="D331" s="5">
        <v>15222702790.85</v>
      </c>
      <c r="E331" s="5">
        <v>2451395000</v>
      </c>
      <c r="F331" s="5">
        <v>113927500</v>
      </c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</row>
    <row r="332" spans="1:167" x14ac:dyDescent="0.25">
      <c r="A332" s="1"/>
      <c r="B332" s="1"/>
      <c r="D33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</row>
    <row r="333" spans="1:167" hidden="1" x14ac:dyDescent="0.25">
      <c r="A333" s="1"/>
      <c r="B333" s="1"/>
      <c r="D33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</row>
    <row r="334" spans="1:167" hidden="1" x14ac:dyDescent="0.25">
      <c r="A334" s="1"/>
      <c r="B334" s="1"/>
      <c r="D334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</row>
    <row r="335" spans="1:167" hidden="1" x14ac:dyDescent="0.25">
      <c r="A335" s="1"/>
      <c r="B335" s="1"/>
      <c r="D33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</row>
    <row r="336" spans="1:167" hidden="1" x14ac:dyDescent="0.25">
      <c r="A336" s="1"/>
      <c r="B336" s="1"/>
      <c r="D336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</row>
    <row r="337" spans="1:167" hidden="1" x14ac:dyDescent="0.25">
      <c r="A337" s="1"/>
      <c r="B337" s="1"/>
      <c r="D337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</row>
    <row r="338" spans="1:167" x14ac:dyDescent="0.25">
      <c r="A338" s="1"/>
      <c r="B338" s="1"/>
      <c r="D338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</row>
    <row r="339" spans="1:167" x14ac:dyDescent="0.25">
      <c r="A339" s="1"/>
      <c r="B339" s="1"/>
      <c r="D339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</row>
    <row r="340" spans="1:167" x14ac:dyDescent="0.25">
      <c r="A340" s="1"/>
      <c r="B340" s="1"/>
      <c r="D340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</row>
    <row r="341" spans="1:167" x14ac:dyDescent="0.25">
      <c r="A341" s="1"/>
      <c r="B341" s="1"/>
      <c r="D34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</row>
    <row r="342" spans="1:167" hidden="1" x14ac:dyDescent="0.25">
      <c r="A342" s="1"/>
      <c r="B342" s="1"/>
      <c r="D34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</row>
    <row r="343" spans="1:167" hidden="1" x14ac:dyDescent="0.25">
      <c r="A343" s="1"/>
      <c r="B343" s="1"/>
      <c r="D34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</row>
    <row r="344" spans="1:167" x14ac:dyDescent="0.25">
      <c r="A344" s="1"/>
      <c r="B344" s="1"/>
      <c r="C344" s="1"/>
      <c r="D34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</row>
    <row r="345" spans="1:167" x14ac:dyDescent="0.25">
      <c r="A345" s="1"/>
      <c r="B345" s="1"/>
      <c r="C345" s="1"/>
      <c r="D34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</row>
    <row r="346" spans="1:167" x14ac:dyDescent="0.25">
      <c r="A346" s="1"/>
      <c r="B346" s="1"/>
      <c r="C346" s="1"/>
      <c r="D346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</row>
    <row r="347" spans="1:167" x14ac:dyDescent="0.25">
      <c r="A347" s="1"/>
      <c r="B347" s="1"/>
      <c r="C347" s="1"/>
      <c r="D347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</row>
    <row r="348" spans="1:167" x14ac:dyDescent="0.25">
      <c r="A348" s="1"/>
      <c r="B348" s="1"/>
      <c r="C348" s="1"/>
      <c r="D348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</row>
    <row r="349" spans="1:167" x14ac:dyDescent="0.25">
      <c r="A349" s="1"/>
      <c r="B349" s="1"/>
      <c r="C349" s="1"/>
      <c r="D349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</row>
    <row r="350" spans="1:167" x14ac:dyDescent="0.25">
      <c r="A350" s="1"/>
      <c r="B350" s="1"/>
      <c r="C350" s="1"/>
      <c r="D350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</row>
    <row r="351" spans="1:167" x14ac:dyDescent="0.25">
      <c r="A351" s="1"/>
      <c r="B351" s="1"/>
      <c r="C351" s="1"/>
      <c r="D35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</row>
    <row r="352" spans="1:167" x14ac:dyDescent="0.25">
      <c r="A352" s="1"/>
      <c r="B352" s="1"/>
      <c r="C352" s="1"/>
      <c r="D35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</row>
    <row r="353" spans="1:167" x14ac:dyDescent="0.25">
      <c r="A353" s="1"/>
      <c r="B353" s="1"/>
      <c r="C353" s="1"/>
      <c r="D35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</row>
    <row r="354" spans="1:167" x14ac:dyDescent="0.25">
      <c r="A354" s="1"/>
      <c r="B354" s="1"/>
      <c r="C354" s="1"/>
      <c r="D35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</row>
    <row r="355" spans="1:167" x14ac:dyDescent="0.25">
      <c r="A355" s="1"/>
      <c r="B355" s="1"/>
      <c r="C355" s="1"/>
      <c r="D35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</row>
    <row r="356" spans="1:167" x14ac:dyDescent="0.25">
      <c r="A356" s="1"/>
      <c r="B356" s="1"/>
      <c r="C356" s="1"/>
      <c r="D356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</row>
    <row r="357" spans="1:167" x14ac:dyDescent="0.25">
      <c r="A357" s="1"/>
      <c r="B357" s="1"/>
      <c r="C357" s="1"/>
      <c r="D357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</row>
    <row r="358" spans="1:167" x14ac:dyDescent="0.25">
      <c r="A358" s="1"/>
      <c r="B358" s="1"/>
      <c r="C358" s="1"/>
      <c r="D358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</row>
    <row r="359" spans="1:167" x14ac:dyDescent="0.25">
      <c r="A359" s="1"/>
      <c r="B359" s="1"/>
      <c r="C359" s="1"/>
      <c r="D359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</row>
    <row r="360" spans="1:167" x14ac:dyDescent="0.25">
      <c r="A360" s="1"/>
      <c r="B360" s="1"/>
      <c r="C360" s="1"/>
      <c r="D360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</row>
    <row r="361" spans="1:167" x14ac:dyDescent="0.25">
      <c r="A361" s="1"/>
      <c r="B361" s="1"/>
      <c r="C361" s="1"/>
      <c r="D36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</row>
    <row r="362" spans="1:167" x14ac:dyDescent="0.25">
      <c r="A362" s="1"/>
      <c r="B362" s="1"/>
      <c r="C362" s="1"/>
      <c r="D36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</row>
    <row r="363" spans="1:167" x14ac:dyDescent="0.25">
      <c r="A363" s="1"/>
      <c r="B363" s="1"/>
      <c r="C363" s="1"/>
      <c r="D36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</row>
    <row r="364" spans="1:167" x14ac:dyDescent="0.25">
      <c r="A364" s="1"/>
      <c r="B364" s="1"/>
      <c r="C364" s="1"/>
      <c r="D36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</row>
    <row r="365" spans="1:167" x14ac:dyDescent="0.25">
      <c r="A365" s="1"/>
      <c r="B365" s="1"/>
      <c r="C365" s="1"/>
      <c r="D36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</row>
    <row r="366" spans="1:167" x14ac:dyDescent="0.25">
      <c r="A366" s="1"/>
      <c r="B366" s="1"/>
      <c r="C366" s="1"/>
      <c r="D366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</row>
    <row r="367" spans="1:167" x14ac:dyDescent="0.25">
      <c r="A367" s="1"/>
      <c r="B367" s="1"/>
      <c r="C367" s="1"/>
      <c r="D367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</row>
    <row r="368" spans="1:167" x14ac:dyDescent="0.25">
      <c r="A368" s="1"/>
      <c r="B368" s="1"/>
      <c r="C368" s="1"/>
      <c r="D368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</row>
    <row r="369" spans="1:167" x14ac:dyDescent="0.25">
      <c r="A369" s="1"/>
      <c r="B369" s="1"/>
      <c r="C369" s="1"/>
      <c r="D369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</row>
    <row r="370" spans="1:167" x14ac:dyDescent="0.25">
      <c r="A370" s="1"/>
      <c r="B370" s="1"/>
      <c r="C370" s="1"/>
      <c r="D370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</row>
    <row r="371" spans="1:167" x14ac:dyDescent="0.25">
      <c r="A371" s="1"/>
      <c r="B371" s="1"/>
      <c r="C371" s="1"/>
      <c r="D37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</row>
    <row r="372" spans="1:167" x14ac:dyDescent="0.25">
      <c r="A372" s="1"/>
      <c r="B372" s="1"/>
      <c r="C372" s="1"/>
      <c r="D37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</row>
    <row r="373" spans="1:167" x14ac:dyDescent="0.25">
      <c r="A373" s="1"/>
      <c r="B373" s="1"/>
      <c r="C373" s="1"/>
      <c r="D37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</row>
    <row r="374" spans="1:167" x14ac:dyDescent="0.25">
      <c r="A374" s="1"/>
      <c r="B374" s="1"/>
      <c r="C374" s="1"/>
      <c r="D37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</row>
    <row r="375" spans="1:167" x14ac:dyDescent="0.25">
      <c r="A375" s="1"/>
      <c r="B375" s="1"/>
      <c r="C375" s="1"/>
      <c r="D37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</row>
    <row r="376" spans="1:167" x14ac:dyDescent="0.25">
      <c r="A376" s="1"/>
      <c r="B376" s="1"/>
      <c r="C376" s="1"/>
      <c r="D376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</row>
    <row r="377" spans="1:167" x14ac:dyDescent="0.25">
      <c r="A377" s="1"/>
      <c r="B377" s="1"/>
      <c r="C377" s="1"/>
      <c r="D377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</row>
    <row r="378" spans="1:167" x14ac:dyDescent="0.25">
      <c r="A378" s="1"/>
      <c r="B378" s="1"/>
      <c r="C378" s="1"/>
      <c r="D378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</row>
    <row r="379" spans="1:167" x14ac:dyDescent="0.25">
      <c r="A379" s="1"/>
      <c r="B379" s="1"/>
      <c r="C379" s="1"/>
      <c r="D379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</row>
    <row r="380" spans="1:167" x14ac:dyDescent="0.25">
      <c r="A380" s="1"/>
      <c r="B380" s="1"/>
      <c r="C380" s="1"/>
      <c r="D380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</row>
    <row r="381" spans="1:167" x14ac:dyDescent="0.25">
      <c r="A381" s="1"/>
      <c r="B381" s="1"/>
      <c r="C381" s="1"/>
      <c r="D38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</row>
    <row r="382" spans="1:167" x14ac:dyDescent="0.25">
      <c r="A382" s="1"/>
      <c r="B382" s="1"/>
      <c r="C382" s="1"/>
      <c r="D38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</row>
    <row r="383" spans="1:167" x14ac:dyDescent="0.25">
      <c r="A383" s="1"/>
      <c r="B383" s="1"/>
      <c r="C383" s="1"/>
      <c r="D38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</row>
    <row r="384" spans="1:167" x14ac:dyDescent="0.25">
      <c r="A384" s="1"/>
      <c r="B384" s="1"/>
      <c r="C384" s="1"/>
      <c r="D38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</row>
    <row r="385" spans="1:167" x14ac:dyDescent="0.25">
      <c r="A385" s="1"/>
      <c r="B385" s="1"/>
      <c r="C385" s="1"/>
      <c r="D38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</row>
    <row r="386" spans="1:167" x14ac:dyDescent="0.25">
      <c r="A386" s="1"/>
      <c r="B386" s="1"/>
      <c r="C386" s="1"/>
      <c r="D386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</row>
    <row r="387" spans="1:167" x14ac:dyDescent="0.25">
      <c r="A387" s="1"/>
      <c r="B387" s="1"/>
      <c r="C387" s="1"/>
      <c r="D387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</row>
    <row r="388" spans="1:167" x14ac:dyDescent="0.25">
      <c r="A388" s="1"/>
      <c r="B388" s="1"/>
      <c r="C388" s="1"/>
      <c r="D388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</row>
    <row r="389" spans="1:167" x14ac:dyDescent="0.25">
      <c r="A389" s="1"/>
      <c r="B389" s="1"/>
      <c r="C389" s="1"/>
      <c r="D389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</row>
    <row r="390" spans="1:167" x14ac:dyDescent="0.25">
      <c r="A390" s="1"/>
      <c r="B390" s="1"/>
      <c r="C390" s="1"/>
      <c r="D390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</row>
    <row r="391" spans="1:167" x14ac:dyDescent="0.25">
      <c r="A391" s="1"/>
      <c r="B391" s="1"/>
      <c r="C391" s="1"/>
      <c r="D39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</row>
    <row r="392" spans="1:167" x14ac:dyDescent="0.25">
      <c r="A392" s="1"/>
      <c r="B392" s="1"/>
      <c r="C392" s="1"/>
      <c r="D39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</row>
    <row r="393" spans="1:167" x14ac:dyDescent="0.25">
      <c r="A393" s="1"/>
      <c r="B393" s="1"/>
      <c r="C393" s="1"/>
      <c r="D39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</row>
    <row r="394" spans="1:167" x14ac:dyDescent="0.25">
      <c r="A394" s="1"/>
      <c r="B394" s="1"/>
      <c r="C394" s="1"/>
      <c r="D39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</row>
    <row r="395" spans="1:167" x14ac:dyDescent="0.25">
      <c r="A395" s="1"/>
      <c r="B395" s="1"/>
      <c r="C395" s="1"/>
      <c r="D39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</row>
    <row r="396" spans="1:167" x14ac:dyDescent="0.25">
      <c r="A396" s="1"/>
      <c r="B396" s="1"/>
      <c r="C396" s="1"/>
      <c r="D396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</row>
    <row r="397" spans="1:167" x14ac:dyDescent="0.25">
      <c r="A397" s="1"/>
      <c r="B397" s="1"/>
      <c r="C397" s="1"/>
      <c r="D397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</row>
    <row r="398" spans="1:167" x14ac:dyDescent="0.25">
      <c r="A398" s="1"/>
      <c r="B398" s="1"/>
      <c r="C398" s="1"/>
      <c r="D398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</row>
    <row r="399" spans="1:167" x14ac:dyDescent="0.25">
      <c r="A399" s="1"/>
      <c r="B399" s="1"/>
      <c r="C399" s="1"/>
      <c r="D399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</row>
    <row r="400" spans="1:167" x14ac:dyDescent="0.25">
      <c r="A400" s="1"/>
      <c r="B400" s="1"/>
      <c r="C400" s="1"/>
      <c r="D400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</row>
    <row r="401" spans="1:167" x14ac:dyDescent="0.25">
      <c r="A401" s="1"/>
      <c r="B401" s="1"/>
      <c r="C401" s="1"/>
      <c r="D40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</row>
    <row r="402" spans="1:167" x14ac:dyDescent="0.25">
      <c r="A402" s="1"/>
      <c r="B402" s="1"/>
      <c r="C402" s="1"/>
      <c r="D40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</row>
    <row r="403" spans="1:167" x14ac:dyDescent="0.25">
      <c r="A403" s="1"/>
      <c r="B403" s="1"/>
      <c r="C403" s="1"/>
      <c r="D40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</row>
    <row r="404" spans="1:167" x14ac:dyDescent="0.25">
      <c r="A404" s="1"/>
      <c r="B404" s="1"/>
      <c r="C404" s="1"/>
      <c r="D40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</row>
    <row r="405" spans="1:167" x14ac:dyDescent="0.25">
      <c r="A405" s="1"/>
      <c r="B405" s="1"/>
      <c r="C405" s="1"/>
      <c r="D40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</row>
    <row r="406" spans="1:167" x14ac:dyDescent="0.25">
      <c r="A406" s="1"/>
      <c r="B406" s="1"/>
      <c r="C406" s="1"/>
      <c r="D406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</row>
    <row r="407" spans="1:167" x14ac:dyDescent="0.25">
      <c r="A407" s="1"/>
      <c r="B407" s="1"/>
      <c r="C407" s="1"/>
      <c r="D407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</row>
    <row r="408" spans="1:167" x14ac:dyDescent="0.25">
      <c r="A408" s="1"/>
      <c r="B408" s="1"/>
      <c r="C408" s="1"/>
      <c r="D408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</row>
    <row r="409" spans="1:167" x14ac:dyDescent="0.25">
      <c r="A409" s="1"/>
      <c r="B409" s="1"/>
      <c r="C409" s="1"/>
      <c r="D409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</row>
    <row r="410" spans="1:167" x14ac:dyDescent="0.25">
      <c r="A410" s="1"/>
      <c r="B410" s="1"/>
      <c r="C410" s="1"/>
      <c r="D410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</row>
    <row r="411" spans="1:167" x14ac:dyDescent="0.25">
      <c r="A411" s="1"/>
      <c r="B411" s="1"/>
      <c r="C411" s="1"/>
      <c r="D41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</row>
    <row r="412" spans="1:167" x14ac:dyDescent="0.25">
      <c r="A412" s="1"/>
      <c r="B412" s="1"/>
      <c r="C412" s="1"/>
      <c r="D41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</row>
    <row r="413" spans="1:167" x14ac:dyDescent="0.25">
      <c r="A413" s="1"/>
      <c r="B413" s="1"/>
      <c r="C413" s="1"/>
      <c r="D41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</row>
    <row r="414" spans="1:167" x14ac:dyDescent="0.25">
      <c r="A414" s="1"/>
      <c r="B414" s="1"/>
      <c r="C414" s="1"/>
      <c r="D41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</row>
    <row r="415" spans="1:167" x14ac:dyDescent="0.25">
      <c r="A415" s="1"/>
      <c r="B415" s="1"/>
      <c r="C415" s="1"/>
      <c r="D41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</row>
    <row r="416" spans="1:167" x14ac:dyDescent="0.25">
      <c r="A416" s="1"/>
      <c r="B416" s="1"/>
      <c r="C416" s="1"/>
      <c r="D416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</row>
    <row r="417" spans="1:167" x14ac:dyDescent="0.25">
      <c r="A417" s="1"/>
      <c r="B417" s="1"/>
      <c r="C417" s="1"/>
      <c r="D417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</row>
    <row r="418" spans="1:167" x14ac:dyDescent="0.25">
      <c r="A418" s="1"/>
      <c r="B418" s="1"/>
      <c r="C418" s="1"/>
      <c r="D418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</row>
    <row r="419" spans="1:167" x14ac:dyDescent="0.25">
      <c r="A419" s="1"/>
      <c r="B419" s="1"/>
      <c r="C419" s="1"/>
      <c r="D419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</row>
    <row r="420" spans="1:167" x14ac:dyDescent="0.25">
      <c r="A420" s="1"/>
      <c r="B420" s="1"/>
      <c r="C420" s="1"/>
      <c r="D420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</row>
    <row r="421" spans="1:167" x14ac:dyDescent="0.25">
      <c r="A421" s="1"/>
      <c r="B421" s="1"/>
      <c r="C421" s="1"/>
      <c r="D42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</row>
    <row r="422" spans="1:167" x14ac:dyDescent="0.25">
      <c r="A422" s="1"/>
      <c r="B422" s="1"/>
      <c r="C422" s="1"/>
      <c r="D42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</row>
    <row r="423" spans="1:167" x14ac:dyDescent="0.25">
      <c r="A423" s="1"/>
      <c r="B423" s="1"/>
      <c r="C423" s="1"/>
      <c r="D42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</row>
    <row r="424" spans="1:167" x14ac:dyDescent="0.25">
      <c r="A424" s="1"/>
      <c r="B424" s="1"/>
      <c r="C424" s="1"/>
      <c r="D42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</row>
    <row r="425" spans="1:167" x14ac:dyDescent="0.25">
      <c r="A425" s="1"/>
      <c r="B425" s="1"/>
      <c r="C425" s="1"/>
      <c r="D42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</row>
    <row r="426" spans="1:167" x14ac:dyDescent="0.25">
      <c r="A426" s="1"/>
      <c r="B426" s="1"/>
      <c r="C426" s="1"/>
      <c r="D426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</row>
    <row r="427" spans="1:167" x14ac:dyDescent="0.25">
      <c r="A427" s="1"/>
      <c r="B427" s="1"/>
      <c r="C427" s="1"/>
      <c r="D427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</row>
    <row r="428" spans="1:167" x14ac:dyDescent="0.25">
      <c r="A428" s="1"/>
      <c r="B428" s="1"/>
      <c r="C428" s="1"/>
      <c r="D428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</row>
    <row r="429" spans="1:167" x14ac:dyDescent="0.25">
      <c r="A429" s="1"/>
      <c r="B429" s="1"/>
      <c r="C429" s="1"/>
      <c r="D429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</row>
    <row r="430" spans="1:167" x14ac:dyDescent="0.25">
      <c r="A430" s="1"/>
      <c r="B430" s="1"/>
      <c r="C430" s="1"/>
      <c r="D430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</row>
    <row r="431" spans="1:167" x14ac:dyDescent="0.25">
      <c r="A431" s="1"/>
      <c r="B431" s="1"/>
      <c r="C431" s="1"/>
      <c r="D43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</row>
    <row r="432" spans="1:167" x14ac:dyDescent="0.25">
      <c r="A432" s="1"/>
      <c r="B432" s="1"/>
      <c r="C432" s="1"/>
      <c r="D43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</row>
    <row r="433" spans="1:167" x14ac:dyDescent="0.25">
      <c r="A433" s="1"/>
      <c r="B433" s="1"/>
      <c r="C433" s="1"/>
      <c r="D43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</row>
    <row r="434" spans="1:167" x14ac:dyDescent="0.25">
      <c r="A434" s="1"/>
      <c r="B434" s="1"/>
      <c r="C434" s="1"/>
      <c r="D43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</row>
    <row r="435" spans="1:167" x14ac:dyDescent="0.25">
      <c r="A435" s="1"/>
      <c r="B435" s="1"/>
      <c r="C435" s="1"/>
      <c r="D43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</row>
    <row r="436" spans="1:167" x14ac:dyDescent="0.25">
      <c r="A436" s="1"/>
      <c r="B436" s="1"/>
      <c r="C436" s="1"/>
      <c r="D436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</row>
    <row r="437" spans="1:167" x14ac:dyDescent="0.25">
      <c r="A437" s="1"/>
      <c r="B437" s="1"/>
      <c r="C437" s="1"/>
      <c r="D437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</row>
    <row r="438" spans="1:167" x14ac:dyDescent="0.25">
      <c r="A438" s="1"/>
      <c r="B438" s="1"/>
      <c r="C438" s="1"/>
      <c r="D438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</row>
    <row r="439" spans="1:167" x14ac:dyDescent="0.25">
      <c r="A439" s="1"/>
      <c r="B439" s="1"/>
      <c r="C439" s="1"/>
      <c r="D439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</row>
    <row r="440" spans="1:167" x14ac:dyDescent="0.25">
      <c r="A440" s="1"/>
      <c r="B440" s="1"/>
      <c r="C440" s="1"/>
      <c r="D440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</row>
    <row r="441" spans="1:167" x14ac:dyDescent="0.25">
      <c r="A441" s="1"/>
      <c r="B441" s="1"/>
      <c r="C441" s="1"/>
      <c r="D44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</row>
    <row r="442" spans="1:167" x14ac:dyDescent="0.25">
      <c r="A442" s="1"/>
      <c r="B442" s="1"/>
      <c r="C442" s="1"/>
      <c r="D44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</row>
    <row r="443" spans="1:167" x14ac:dyDescent="0.25">
      <c r="A443" s="1"/>
      <c r="B443" s="1"/>
      <c r="C443" s="1"/>
      <c r="D44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</row>
    <row r="444" spans="1:167" x14ac:dyDescent="0.25">
      <c r="A444" s="1"/>
      <c r="B444" s="1"/>
      <c r="C444" s="1"/>
      <c r="D44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</row>
    <row r="445" spans="1:167" x14ac:dyDescent="0.25">
      <c r="A445" s="1"/>
      <c r="B445" s="1"/>
      <c r="C445" s="1"/>
      <c r="D44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</row>
    <row r="446" spans="1:167" x14ac:dyDescent="0.25">
      <c r="A446" s="1"/>
      <c r="B446" s="1"/>
      <c r="C446" s="1"/>
      <c r="D446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</row>
    <row r="447" spans="1:167" x14ac:dyDescent="0.25">
      <c r="A447" s="1"/>
      <c r="B447" s="1"/>
      <c r="C447" s="1"/>
      <c r="D447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</row>
    <row r="448" spans="1:167" x14ac:dyDescent="0.25">
      <c r="A448" s="1"/>
      <c r="B448" s="1"/>
      <c r="C448" s="1"/>
      <c r="D448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</row>
    <row r="449" spans="1:167" x14ac:dyDescent="0.25">
      <c r="A449" s="1"/>
      <c r="B449" s="1"/>
      <c r="C449" s="1"/>
      <c r="D449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</row>
    <row r="450" spans="1:167" x14ac:dyDescent="0.25">
      <c r="A450" s="1"/>
      <c r="B450" s="1"/>
      <c r="C450" s="1"/>
      <c r="D450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</row>
    <row r="451" spans="1:167" x14ac:dyDescent="0.25">
      <c r="A451" s="1"/>
      <c r="B451" s="1"/>
      <c r="C451" s="1"/>
      <c r="D45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</row>
    <row r="452" spans="1:167" x14ac:dyDescent="0.25">
      <c r="A452" s="1"/>
      <c r="B452" s="1"/>
      <c r="C452" s="1"/>
      <c r="D45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</row>
    <row r="453" spans="1:167" x14ac:dyDescent="0.25">
      <c r="A453" s="1"/>
      <c r="B453" s="1"/>
      <c r="C453" s="1"/>
      <c r="D45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</row>
    <row r="454" spans="1:167" x14ac:dyDescent="0.25">
      <c r="A454" s="1"/>
      <c r="B454" s="1"/>
      <c r="C454" s="1"/>
      <c r="D45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</row>
    <row r="455" spans="1:167" x14ac:dyDescent="0.25">
      <c r="A455" s="1"/>
      <c r="B455" s="1"/>
      <c r="C455" s="1"/>
      <c r="D45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</row>
    <row r="456" spans="1:167" x14ac:dyDescent="0.25">
      <c r="A456" s="1"/>
      <c r="B456" s="1"/>
      <c r="C456" s="1"/>
      <c r="D456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</row>
    <row r="457" spans="1:167" x14ac:dyDescent="0.25">
      <c r="A457" s="1"/>
      <c r="B457" s="1"/>
      <c r="C457" s="1"/>
      <c r="D457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</row>
    <row r="458" spans="1:167" x14ac:dyDescent="0.25">
      <c r="A458" s="1"/>
      <c r="B458" s="1"/>
      <c r="C458" s="1"/>
      <c r="D458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</row>
    <row r="459" spans="1:167" x14ac:dyDescent="0.25">
      <c r="A459" s="1"/>
      <c r="B459" s="1"/>
      <c r="C459" s="1"/>
      <c r="D459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</row>
    <row r="460" spans="1:167" x14ac:dyDescent="0.25">
      <c r="A460" s="1"/>
      <c r="B460" s="1"/>
      <c r="C460" s="1"/>
      <c r="D460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</row>
    <row r="461" spans="1:167" x14ac:dyDescent="0.25">
      <c r="A461" s="1"/>
      <c r="B461" s="1"/>
      <c r="C461" s="1"/>
      <c r="D46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</row>
    <row r="462" spans="1:167" x14ac:dyDescent="0.25">
      <c r="A462" s="1"/>
      <c r="B462" s="1"/>
      <c r="C462" s="1"/>
      <c r="D46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</row>
    <row r="463" spans="1:167" x14ac:dyDescent="0.25">
      <c r="A463" s="1"/>
      <c r="B463" s="1"/>
      <c r="C463" s="1"/>
      <c r="D46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</row>
    <row r="464" spans="1:167" x14ac:dyDescent="0.25">
      <c r="A464" s="1"/>
      <c r="B464" s="1"/>
      <c r="C464" s="1"/>
      <c r="D46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</row>
    <row r="465" spans="1:167" x14ac:dyDescent="0.25">
      <c r="A465" s="1"/>
      <c r="B465" s="1"/>
      <c r="C465" s="1"/>
      <c r="D46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</row>
    <row r="466" spans="1:167" x14ac:dyDescent="0.25">
      <c r="A466" s="1"/>
      <c r="B466" s="1"/>
      <c r="C466" s="1"/>
      <c r="D466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</row>
    <row r="467" spans="1:167" x14ac:dyDescent="0.25">
      <c r="A467" s="1"/>
      <c r="B467" s="1"/>
      <c r="C467" s="1"/>
      <c r="D467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</row>
    <row r="468" spans="1:167" x14ac:dyDescent="0.25">
      <c r="A468" s="1"/>
      <c r="B468" s="1"/>
      <c r="C468" s="1"/>
      <c r="D468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</row>
    <row r="469" spans="1:167" x14ac:dyDescent="0.25">
      <c r="A469" s="1"/>
      <c r="B469" s="1"/>
      <c r="C469" s="1"/>
      <c r="D469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</row>
    <row r="470" spans="1:167" x14ac:dyDescent="0.25">
      <c r="A470" s="1"/>
      <c r="B470" s="1"/>
      <c r="C470" s="1"/>
      <c r="D470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</row>
    <row r="471" spans="1:167" x14ac:dyDescent="0.25">
      <c r="A471" s="1"/>
      <c r="B471" s="1"/>
      <c r="C471" s="1"/>
      <c r="D47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</row>
    <row r="472" spans="1:167" x14ac:dyDescent="0.25">
      <c r="A472" s="1"/>
      <c r="B472" s="1"/>
      <c r="C472" s="1"/>
      <c r="D47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</row>
    <row r="473" spans="1:167" x14ac:dyDescent="0.25">
      <c r="A473" s="1"/>
      <c r="B473" s="1"/>
      <c r="C473" s="1"/>
      <c r="D47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</row>
    <row r="474" spans="1:167" x14ac:dyDescent="0.25">
      <c r="A474" s="1"/>
      <c r="B474" s="1"/>
      <c r="C474" s="1"/>
      <c r="D47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</row>
    <row r="475" spans="1:167" x14ac:dyDescent="0.25">
      <c r="A475" s="1"/>
      <c r="B475" s="1"/>
      <c r="C475" s="1"/>
      <c r="D47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</row>
    <row r="476" spans="1:167" x14ac:dyDescent="0.25">
      <c r="A476" s="1"/>
      <c r="B476" s="1"/>
      <c r="C476" s="1"/>
      <c r="D476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</row>
    <row r="477" spans="1:167" x14ac:dyDescent="0.25">
      <c r="A477" s="1"/>
      <c r="B477" s="1"/>
      <c r="C477" s="1"/>
      <c r="D477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</row>
    <row r="478" spans="1:167" x14ac:dyDescent="0.25">
      <c r="A478" s="1"/>
      <c r="B478" s="1"/>
      <c r="C478" s="1"/>
      <c r="D478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</row>
    <row r="479" spans="1:167" x14ac:dyDescent="0.25">
      <c r="A479" s="1"/>
      <c r="B479" s="1"/>
      <c r="C479" s="1"/>
      <c r="D479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</row>
    <row r="480" spans="1:167" x14ac:dyDescent="0.25">
      <c r="A480" s="1"/>
      <c r="B480" s="1"/>
      <c r="C480" s="1"/>
      <c r="D480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</row>
    <row r="481" spans="1:167" x14ac:dyDescent="0.25">
      <c r="A481" s="1"/>
      <c r="B481" s="1"/>
      <c r="C481" s="1"/>
      <c r="D48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</row>
    <row r="482" spans="1:167" x14ac:dyDescent="0.25">
      <c r="A482" s="1"/>
      <c r="B482" s="1"/>
      <c r="C482" s="1"/>
      <c r="D48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</row>
    <row r="483" spans="1:167" x14ac:dyDescent="0.25">
      <c r="A483" s="1"/>
      <c r="B483" s="1"/>
      <c r="C483" s="1"/>
      <c r="D48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</row>
    <row r="484" spans="1:167" x14ac:dyDescent="0.25">
      <c r="A484" s="1"/>
      <c r="B484" s="1"/>
      <c r="C484" s="1"/>
      <c r="D48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</row>
    <row r="485" spans="1:167" x14ac:dyDescent="0.25">
      <c r="A485" s="1"/>
      <c r="B485" s="1"/>
      <c r="C485" s="1"/>
      <c r="D48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</row>
    <row r="486" spans="1:167" x14ac:dyDescent="0.25">
      <c r="A486" s="1"/>
      <c r="B486" s="1"/>
      <c r="C486" s="1"/>
      <c r="D486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</row>
    <row r="487" spans="1:167" x14ac:dyDescent="0.25">
      <c r="A487" s="1"/>
      <c r="B487" s="1"/>
      <c r="C487" s="1"/>
      <c r="D487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</row>
    <row r="488" spans="1:167" x14ac:dyDescent="0.25">
      <c r="A488" s="1"/>
      <c r="B488" s="1"/>
      <c r="C488" s="1"/>
      <c r="D488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</row>
    <row r="489" spans="1:167" x14ac:dyDescent="0.25">
      <c r="A489" s="1"/>
      <c r="B489" s="1"/>
      <c r="C489" s="1"/>
      <c r="D489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</row>
    <row r="490" spans="1:167" x14ac:dyDescent="0.25">
      <c r="A490" s="1"/>
      <c r="B490" s="1"/>
      <c r="C490" s="1"/>
      <c r="D490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</row>
    <row r="491" spans="1:167" x14ac:dyDescent="0.25">
      <c r="A491" s="1"/>
      <c r="B491" s="1"/>
      <c r="C491" s="1"/>
      <c r="D49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</row>
    <row r="492" spans="1:167" x14ac:dyDescent="0.25">
      <c r="A492" s="1"/>
      <c r="B492" s="1"/>
      <c r="C492" s="1"/>
      <c r="D49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</row>
    <row r="493" spans="1:167" x14ac:dyDescent="0.25">
      <c r="A493" s="1"/>
      <c r="B493" s="1"/>
      <c r="C493" s="1"/>
      <c r="D49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</row>
    <row r="494" spans="1:167" x14ac:dyDescent="0.25">
      <c r="A494" s="1"/>
      <c r="B494" s="1"/>
      <c r="C494" s="1"/>
      <c r="D49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</row>
    <row r="495" spans="1:167" x14ac:dyDescent="0.25">
      <c r="A495" s="1"/>
      <c r="B495" s="1"/>
      <c r="C495" s="1"/>
      <c r="D49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</row>
    <row r="496" spans="1:167" x14ac:dyDescent="0.25">
      <c r="A496" s="1"/>
      <c r="B496" s="1"/>
      <c r="C496" s="1"/>
      <c r="D496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</row>
    <row r="497" spans="1:167" x14ac:dyDescent="0.25">
      <c r="A497" s="1"/>
      <c r="B497" s="1"/>
      <c r="C497" s="1"/>
      <c r="D497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</row>
    <row r="498" spans="1:167" x14ac:dyDescent="0.25">
      <c r="A498" s="1"/>
      <c r="B498" s="1"/>
      <c r="C498" s="1"/>
      <c r="D498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</row>
    <row r="499" spans="1:167" x14ac:dyDescent="0.25">
      <c r="A499" s="1"/>
      <c r="B499" s="1"/>
      <c r="C499" s="1"/>
      <c r="D499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</row>
    <row r="500" spans="1:167" x14ac:dyDescent="0.25">
      <c r="A500" s="1"/>
      <c r="B500" s="1"/>
      <c r="C500" s="1"/>
      <c r="D500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</row>
    <row r="501" spans="1:167" x14ac:dyDescent="0.25">
      <c r="A501" s="1"/>
      <c r="B501" s="1"/>
      <c r="C501" s="1"/>
      <c r="D50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</row>
    <row r="502" spans="1:167" x14ac:dyDescent="0.25">
      <c r="A502" s="1"/>
      <c r="B502" s="1"/>
      <c r="C502" s="1"/>
      <c r="D50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  <c r="FJ502" s="1"/>
      <c r="FK502" s="1"/>
    </row>
    <row r="503" spans="1:167" x14ac:dyDescent="0.25">
      <c r="A503" s="1"/>
      <c r="B503" s="1"/>
      <c r="C503" s="1"/>
      <c r="D50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  <c r="FJ503" s="1"/>
      <c r="FK503" s="1"/>
    </row>
    <row r="504" spans="1:167" x14ac:dyDescent="0.25">
      <c r="A504" s="1"/>
      <c r="B504" s="1"/>
      <c r="C504" s="1"/>
      <c r="D50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  <c r="FJ504" s="1"/>
      <c r="FK504" s="1"/>
    </row>
    <row r="505" spans="1:167" x14ac:dyDescent="0.25">
      <c r="A505" s="1"/>
      <c r="B505" s="1"/>
      <c r="C505" s="1"/>
      <c r="D50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</row>
    <row r="506" spans="1:167" x14ac:dyDescent="0.25">
      <c r="A506" s="1"/>
      <c r="B506" s="1"/>
      <c r="C506" s="1"/>
      <c r="D506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</row>
    <row r="507" spans="1:167" x14ac:dyDescent="0.25">
      <c r="A507" s="1"/>
      <c r="B507" s="1"/>
      <c r="C507" s="1"/>
      <c r="D507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</row>
    <row r="508" spans="1:167" x14ac:dyDescent="0.25">
      <c r="A508" s="1"/>
      <c r="B508" s="1"/>
      <c r="C508" s="1"/>
      <c r="D508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</row>
    <row r="509" spans="1:167" x14ac:dyDescent="0.25">
      <c r="A509" s="1"/>
      <c r="B509" s="1"/>
      <c r="C509" s="1"/>
      <c r="D509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</row>
    <row r="510" spans="1:167" x14ac:dyDescent="0.25">
      <c r="A510" s="1"/>
      <c r="B510" s="1"/>
      <c r="C510" s="1"/>
      <c r="D510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</row>
    <row r="511" spans="1:167" x14ac:dyDescent="0.25">
      <c r="A511" s="1"/>
      <c r="B511" s="1"/>
      <c r="C511" s="1"/>
      <c r="D51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</row>
    <row r="512" spans="1:167" x14ac:dyDescent="0.25">
      <c r="A512" s="1"/>
      <c r="B512" s="1"/>
      <c r="C512" s="1"/>
      <c r="D51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</row>
    <row r="513" spans="1:167" x14ac:dyDescent="0.25">
      <c r="A513" s="1"/>
      <c r="B513" s="1"/>
      <c r="C513" s="1"/>
      <c r="D51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</row>
    <row r="514" spans="1:167" x14ac:dyDescent="0.25">
      <c r="A514" s="1"/>
      <c r="B514" s="1"/>
      <c r="C514" s="1"/>
      <c r="D51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</row>
    <row r="515" spans="1:167" x14ac:dyDescent="0.25">
      <c r="A515" s="1"/>
      <c r="B515" s="1"/>
      <c r="C515" s="1"/>
      <c r="D51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</row>
    <row r="516" spans="1:167" x14ac:dyDescent="0.25">
      <c r="A516" s="1"/>
      <c r="B516" s="1"/>
      <c r="C516" s="1"/>
      <c r="D516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</row>
    <row r="517" spans="1:167" x14ac:dyDescent="0.25">
      <c r="A517" s="1"/>
      <c r="B517" s="1"/>
      <c r="C517" s="1"/>
      <c r="D517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</row>
    <row r="518" spans="1:167" x14ac:dyDescent="0.25">
      <c r="A518" s="1"/>
      <c r="B518" s="1"/>
      <c r="C518" s="1"/>
      <c r="D518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</row>
    <row r="519" spans="1:167" x14ac:dyDescent="0.25">
      <c r="A519" s="1"/>
      <c r="B519" s="1"/>
      <c r="C519" s="1"/>
      <c r="D519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</row>
    <row r="520" spans="1:167" x14ac:dyDescent="0.25">
      <c r="A520" s="1"/>
      <c r="B520" s="1"/>
      <c r="C520" s="1"/>
      <c r="D520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</row>
    <row r="521" spans="1:167" x14ac:dyDescent="0.25">
      <c r="A521" s="1"/>
      <c r="B521" s="1"/>
      <c r="C521" s="1"/>
      <c r="D52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</row>
    <row r="522" spans="1:167" x14ac:dyDescent="0.25">
      <c r="A522" s="1"/>
      <c r="B522" s="1"/>
      <c r="C522" s="1"/>
      <c r="D52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</row>
    <row r="523" spans="1:167" x14ac:dyDescent="0.25">
      <c r="A523" s="1"/>
      <c r="B523" s="1"/>
      <c r="C523" s="1"/>
      <c r="D52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</row>
    <row r="524" spans="1:167" x14ac:dyDescent="0.25">
      <c r="A524" s="1"/>
      <c r="B524" s="1"/>
      <c r="C524" s="1"/>
      <c r="D52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</row>
    <row r="525" spans="1:167" x14ac:dyDescent="0.25">
      <c r="A525" s="1"/>
      <c r="B525" s="1"/>
      <c r="C525" s="1"/>
      <c r="D52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</row>
    <row r="526" spans="1:167" x14ac:dyDescent="0.25">
      <c r="A526" s="1"/>
      <c r="B526" s="1"/>
      <c r="C526" s="1"/>
      <c r="D526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</row>
    <row r="527" spans="1:167" x14ac:dyDescent="0.25">
      <c r="A527" s="1"/>
      <c r="B527" s="1"/>
      <c r="C527" s="1"/>
      <c r="D527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</row>
    <row r="528" spans="1:167" x14ac:dyDescent="0.25">
      <c r="A528" s="1"/>
      <c r="B528" s="1"/>
      <c r="C528" s="1"/>
      <c r="D528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</row>
    <row r="529" spans="1:167" x14ac:dyDescent="0.25">
      <c r="A529" s="1"/>
      <c r="B529" s="1"/>
      <c r="C529" s="1"/>
      <c r="D529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</row>
    <row r="530" spans="1:167" x14ac:dyDescent="0.25">
      <c r="A530" s="1"/>
      <c r="B530" s="1"/>
      <c r="C530" s="1"/>
      <c r="D530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</row>
    <row r="531" spans="1:167" x14ac:dyDescent="0.25">
      <c r="A531" s="1"/>
      <c r="B531" s="1"/>
      <c r="C531" s="1"/>
      <c r="D53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</row>
    <row r="532" spans="1:167" x14ac:dyDescent="0.25">
      <c r="A532" s="1"/>
      <c r="B532" s="1"/>
      <c r="C532" s="1"/>
      <c r="D53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</row>
    <row r="533" spans="1:167" x14ac:dyDescent="0.25">
      <c r="A533" s="1"/>
      <c r="B533" s="1"/>
      <c r="C533" s="1"/>
      <c r="D53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</row>
    <row r="534" spans="1:167" x14ac:dyDescent="0.25">
      <c r="A534" s="1"/>
      <c r="B534" s="1"/>
      <c r="C534" s="1"/>
      <c r="D53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</row>
    <row r="535" spans="1:167" x14ac:dyDescent="0.25">
      <c r="A535" s="1"/>
      <c r="B535" s="1"/>
      <c r="C535" s="1"/>
      <c r="D53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</row>
    <row r="536" spans="1:167" x14ac:dyDescent="0.25">
      <c r="A536" s="1"/>
      <c r="B536" s="1"/>
      <c r="C536" s="1"/>
      <c r="D536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  <c r="FJ536" s="1"/>
      <c r="FK536" s="1"/>
    </row>
    <row r="537" spans="1:167" x14ac:dyDescent="0.25">
      <c r="A537" s="1"/>
      <c r="B537" s="1"/>
      <c r="C537" s="1"/>
      <c r="D537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</row>
    <row r="538" spans="1:167" x14ac:dyDescent="0.25">
      <c r="A538" s="1"/>
      <c r="B538" s="1"/>
      <c r="C538" s="1"/>
      <c r="D538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</row>
    <row r="539" spans="1:167" x14ac:dyDescent="0.25">
      <c r="A539" s="1"/>
      <c r="B539" s="1"/>
      <c r="C539" s="1"/>
      <c r="D539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</row>
    <row r="540" spans="1:167" x14ac:dyDescent="0.25">
      <c r="A540" s="1"/>
      <c r="B540" s="1"/>
      <c r="C540" s="1"/>
      <c r="D540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</row>
    <row r="541" spans="1:167" x14ac:dyDescent="0.25">
      <c r="A541" s="1"/>
      <c r="B541" s="1"/>
      <c r="C541" s="1"/>
      <c r="D54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</row>
    <row r="542" spans="1:167" x14ac:dyDescent="0.25">
      <c r="A542" s="1"/>
      <c r="B542" s="1"/>
      <c r="C542" s="1"/>
      <c r="D54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</row>
    <row r="543" spans="1:167" x14ac:dyDescent="0.25">
      <c r="A543" s="1"/>
      <c r="B543" s="1"/>
      <c r="C543" s="1"/>
      <c r="D54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</row>
    <row r="544" spans="1:167" x14ac:dyDescent="0.25">
      <c r="A544" s="1"/>
      <c r="B544" s="1"/>
      <c r="C544" s="1"/>
      <c r="D54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</row>
    <row r="545" spans="1:167" x14ac:dyDescent="0.25">
      <c r="A545" s="1"/>
      <c r="B545" s="1"/>
      <c r="C545" s="1"/>
      <c r="D54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</row>
    <row r="546" spans="1:167" x14ac:dyDescent="0.25">
      <c r="A546" s="1"/>
      <c r="B546" s="1"/>
      <c r="C546" s="1"/>
      <c r="D546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</row>
    <row r="547" spans="1:167" x14ac:dyDescent="0.25">
      <c r="A547" s="1"/>
      <c r="B547" s="1"/>
      <c r="C547" s="1"/>
      <c r="D547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</row>
    <row r="548" spans="1:167" x14ac:dyDescent="0.25">
      <c r="A548" s="1"/>
      <c r="B548" s="1"/>
      <c r="C548" s="1"/>
      <c r="D548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</row>
    <row r="549" spans="1:167" x14ac:dyDescent="0.25">
      <c r="A549" s="1"/>
      <c r="B549" s="1"/>
      <c r="C549" s="1"/>
      <c r="D549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</row>
    <row r="550" spans="1:167" x14ac:dyDescent="0.25">
      <c r="A550" s="1"/>
      <c r="B550" s="1"/>
      <c r="C550" s="1"/>
      <c r="D550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</row>
    <row r="551" spans="1:167" x14ac:dyDescent="0.25">
      <c r="A551" s="1"/>
      <c r="B551" s="1"/>
      <c r="C551" s="1"/>
      <c r="D55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</row>
    <row r="552" spans="1:167" x14ac:dyDescent="0.25">
      <c r="A552" s="1"/>
      <c r="B552" s="1"/>
      <c r="C552" s="1"/>
      <c r="D55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</row>
    <row r="553" spans="1:167" x14ac:dyDescent="0.25">
      <c r="A553" s="1"/>
      <c r="B553" s="1"/>
      <c r="C553" s="1"/>
      <c r="D55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</row>
    <row r="554" spans="1:167" x14ac:dyDescent="0.25">
      <c r="A554" s="1"/>
      <c r="B554" s="1"/>
      <c r="C554" s="1"/>
      <c r="D55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</row>
    <row r="555" spans="1:167" x14ac:dyDescent="0.25">
      <c r="A555" s="1"/>
      <c r="B555" s="1"/>
      <c r="C555" s="1"/>
      <c r="D55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</row>
    <row r="556" spans="1:167" x14ac:dyDescent="0.25">
      <c r="A556" s="1"/>
      <c r="B556" s="1"/>
      <c r="C556" s="1"/>
      <c r="D556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</row>
    <row r="557" spans="1:167" x14ac:dyDescent="0.25">
      <c r="A557" s="1"/>
      <c r="B557" s="1"/>
      <c r="C557" s="1"/>
      <c r="D557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</row>
    <row r="558" spans="1:167" x14ac:dyDescent="0.25">
      <c r="A558" s="1"/>
      <c r="B558" s="1"/>
      <c r="C558" s="1"/>
      <c r="D558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</row>
    <row r="559" spans="1:167" x14ac:dyDescent="0.25">
      <c r="A559" s="1"/>
      <c r="B559" s="1"/>
      <c r="C559" s="1"/>
      <c r="D559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</row>
    <row r="560" spans="1:167" x14ac:dyDescent="0.25">
      <c r="A560" s="1"/>
      <c r="B560" s="1"/>
      <c r="C560" s="1"/>
      <c r="D560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</row>
    <row r="561" spans="1:167" x14ac:dyDescent="0.25">
      <c r="A561" s="1"/>
      <c r="B561" s="1"/>
      <c r="C561" s="1"/>
      <c r="D56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</row>
    <row r="562" spans="1:167" x14ac:dyDescent="0.25">
      <c r="A562" s="1"/>
      <c r="B562" s="1"/>
      <c r="C562" s="1"/>
      <c r="D56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</row>
    <row r="563" spans="1:167" x14ac:dyDescent="0.25">
      <c r="A563" s="1"/>
      <c r="B563" s="1"/>
      <c r="C563" s="1"/>
      <c r="D56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</row>
    <row r="564" spans="1:167" x14ac:dyDescent="0.25">
      <c r="A564" s="1"/>
      <c r="B564" s="1"/>
      <c r="C564" s="1"/>
      <c r="D56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</row>
    <row r="565" spans="1:167" x14ac:dyDescent="0.25">
      <c r="A565" s="1"/>
      <c r="B565" s="1"/>
      <c r="C565" s="1"/>
      <c r="D56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</row>
    <row r="566" spans="1:167" x14ac:dyDescent="0.25">
      <c r="A566" s="1"/>
      <c r="B566" s="1"/>
      <c r="C566" s="1"/>
      <c r="D566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</row>
    <row r="567" spans="1:167" x14ac:dyDescent="0.25">
      <c r="A567" s="1"/>
      <c r="B567" s="1"/>
      <c r="C567" s="1"/>
      <c r="D567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</row>
    <row r="568" spans="1:167" x14ac:dyDescent="0.25">
      <c r="A568" s="1"/>
      <c r="B568" s="1"/>
      <c r="C568" s="1"/>
      <c r="D568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</row>
    <row r="569" spans="1:167" x14ac:dyDescent="0.25">
      <c r="A569" s="1"/>
      <c r="B569" s="1"/>
      <c r="C569" s="1"/>
      <c r="D569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</row>
    <row r="570" spans="1:167" x14ac:dyDescent="0.25">
      <c r="A570" s="1"/>
      <c r="B570" s="1"/>
      <c r="C570" s="1"/>
      <c r="D570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</row>
    <row r="571" spans="1:167" x14ac:dyDescent="0.25">
      <c r="A571" s="1"/>
      <c r="B571" s="1"/>
      <c r="C571" s="1"/>
      <c r="D57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</row>
    <row r="572" spans="1:167" x14ac:dyDescent="0.25">
      <c r="A572" s="1"/>
      <c r="B572" s="1"/>
      <c r="C572" s="1"/>
      <c r="D57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</row>
    <row r="573" spans="1:167" x14ac:dyDescent="0.25">
      <c r="A573" s="1"/>
      <c r="B573" s="1"/>
      <c r="C573" s="1"/>
      <c r="D57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</row>
    <row r="574" spans="1:167" x14ac:dyDescent="0.25">
      <c r="A574" s="1"/>
      <c r="B574" s="1"/>
      <c r="C574" s="1"/>
      <c r="D57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</row>
    <row r="575" spans="1:167" x14ac:dyDescent="0.25">
      <c r="A575" s="1"/>
      <c r="B575" s="1"/>
      <c r="C575" s="1"/>
      <c r="D57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</row>
    <row r="576" spans="1:167" x14ac:dyDescent="0.25">
      <c r="A576" s="1"/>
      <c r="B576" s="1"/>
      <c r="C576" s="1"/>
      <c r="D576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</row>
    <row r="577" spans="1:167" x14ac:dyDescent="0.25">
      <c r="A577" s="1"/>
      <c r="B577" s="1"/>
      <c r="C577" s="1"/>
      <c r="D577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</row>
    <row r="578" spans="1:167" x14ac:dyDescent="0.25">
      <c r="A578" s="1"/>
      <c r="B578" s="1"/>
      <c r="C578" s="1"/>
      <c r="D578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</row>
    <row r="579" spans="1:167" x14ac:dyDescent="0.25">
      <c r="A579" s="1"/>
      <c r="B579" s="1"/>
      <c r="C579" s="1"/>
      <c r="D579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</row>
    <row r="580" spans="1:167" x14ac:dyDescent="0.25">
      <c r="A580" s="1"/>
      <c r="B580" s="1"/>
      <c r="C580" s="1"/>
      <c r="D580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</row>
    <row r="581" spans="1:167" x14ac:dyDescent="0.25">
      <c r="A581" s="1"/>
      <c r="B581" s="1"/>
      <c r="C581" s="1"/>
      <c r="D58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</row>
    <row r="582" spans="1:167" x14ac:dyDescent="0.25">
      <c r="A582" s="1"/>
      <c r="B582" s="1"/>
      <c r="C582" s="1"/>
      <c r="D58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</row>
    <row r="583" spans="1:167" x14ac:dyDescent="0.25">
      <c r="A583" s="1"/>
      <c r="B583" s="1"/>
      <c r="C583" s="1"/>
      <c r="D58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</row>
    <row r="584" spans="1:167" x14ac:dyDescent="0.25">
      <c r="A584" s="1"/>
      <c r="B584" s="1"/>
      <c r="C584" s="1"/>
      <c r="D58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</row>
    <row r="585" spans="1:167" x14ac:dyDescent="0.25">
      <c r="A585" s="1"/>
      <c r="B585" s="1"/>
      <c r="C585" s="1"/>
      <c r="D58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</row>
    <row r="586" spans="1:167" x14ac:dyDescent="0.25">
      <c r="A586" s="1"/>
      <c r="B586" s="1"/>
      <c r="C586" s="1"/>
      <c r="D586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</row>
    <row r="587" spans="1:167" x14ac:dyDescent="0.25">
      <c r="A587" s="1"/>
      <c r="B587" s="1"/>
      <c r="C587" s="1"/>
      <c r="D587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  <c r="FJ587" s="1"/>
      <c r="FK587" s="1"/>
    </row>
    <row r="588" spans="1:167" x14ac:dyDescent="0.25">
      <c r="A588" s="1"/>
      <c r="B588" s="1"/>
      <c r="C588" s="1"/>
      <c r="D588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</row>
    <row r="589" spans="1:167" x14ac:dyDescent="0.25">
      <c r="A589" s="1"/>
      <c r="B589" s="1"/>
      <c r="C589" s="1"/>
      <c r="D589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</row>
    <row r="590" spans="1:167" x14ac:dyDescent="0.25">
      <c r="A590" s="1"/>
      <c r="B590" s="1"/>
      <c r="C590" s="1"/>
      <c r="D590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</row>
    <row r="591" spans="1:167" x14ac:dyDescent="0.25">
      <c r="A591" s="1"/>
      <c r="B591" s="1"/>
      <c r="C591" s="1"/>
      <c r="D59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</row>
    <row r="592" spans="1:167" x14ac:dyDescent="0.25">
      <c r="A592" s="1"/>
      <c r="B592" s="1"/>
      <c r="C592" s="1"/>
      <c r="D59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</row>
    <row r="593" spans="1:167" x14ac:dyDescent="0.25">
      <c r="A593" s="1"/>
      <c r="B593" s="1"/>
      <c r="C593" s="1"/>
      <c r="D59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</row>
    <row r="594" spans="1:167" x14ac:dyDescent="0.25">
      <c r="A594" s="1"/>
      <c r="B594" s="1"/>
      <c r="C594" s="1"/>
      <c r="D59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</row>
    <row r="595" spans="1:167" x14ac:dyDescent="0.25">
      <c r="A595" s="1"/>
      <c r="B595" s="1"/>
      <c r="C595" s="1"/>
      <c r="D59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</row>
    <row r="596" spans="1:167" x14ac:dyDescent="0.25">
      <c r="A596" s="1"/>
      <c r="B596" s="1"/>
      <c r="C596" s="1"/>
      <c r="D596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</row>
    <row r="597" spans="1:167" x14ac:dyDescent="0.25">
      <c r="A597" s="1"/>
      <c r="B597" s="1"/>
      <c r="C597" s="1"/>
      <c r="D597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</row>
    <row r="598" spans="1:167" x14ac:dyDescent="0.25">
      <c r="A598" s="1"/>
      <c r="B598" s="1"/>
      <c r="C598" s="1"/>
      <c r="D598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</row>
    <row r="599" spans="1:167" x14ac:dyDescent="0.25">
      <c r="A599" s="1"/>
      <c r="B599" s="1"/>
      <c r="C599" s="1"/>
      <c r="D599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</row>
    <row r="600" spans="1:167" x14ac:dyDescent="0.25">
      <c r="A600" s="1"/>
      <c r="B600" s="1"/>
      <c r="C600" s="1"/>
      <c r="D600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</row>
    <row r="601" spans="1:167" x14ac:dyDescent="0.25">
      <c r="A601" s="1"/>
      <c r="B601" s="1"/>
      <c r="C601" s="1"/>
      <c r="D60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</row>
    <row r="602" spans="1:167" x14ac:dyDescent="0.25">
      <c r="A602" s="1"/>
      <c r="B602" s="1"/>
      <c r="C602" s="1"/>
      <c r="D60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</row>
    <row r="603" spans="1:167" x14ac:dyDescent="0.25">
      <c r="A603" s="1"/>
      <c r="B603" s="1"/>
      <c r="C603" s="1"/>
      <c r="D60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</row>
    <row r="604" spans="1:167" x14ac:dyDescent="0.25">
      <c r="A604" s="1"/>
      <c r="B604" s="1"/>
      <c r="C604" s="1"/>
      <c r="D60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</row>
    <row r="605" spans="1:167" x14ac:dyDescent="0.25">
      <c r="A605" s="1"/>
      <c r="B605" s="1"/>
      <c r="C605" s="1"/>
      <c r="D60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</row>
    <row r="606" spans="1:167" x14ac:dyDescent="0.25">
      <c r="A606" s="1"/>
      <c r="B606" s="1"/>
      <c r="C606" s="1"/>
      <c r="D606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</row>
    <row r="607" spans="1:167" x14ac:dyDescent="0.25">
      <c r="A607" s="1"/>
      <c r="B607" s="1"/>
      <c r="C607" s="1"/>
      <c r="D607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</row>
    <row r="608" spans="1:167" x14ac:dyDescent="0.25">
      <c r="A608" s="1"/>
      <c r="B608" s="1"/>
      <c r="C608" s="1"/>
      <c r="D608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</row>
    <row r="609" spans="1:167" x14ac:dyDescent="0.25">
      <c r="A609" s="1"/>
      <c r="B609" s="1"/>
      <c r="C609" s="1"/>
      <c r="D609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</row>
    <row r="610" spans="1:167" x14ac:dyDescent="0.25">
      <c r="A610" s="1"/>
      <c r="B610" s="1"/>
      <c r="C610" s="1"/>
      <c r="D610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</row>
    <row r="611" spans="1:167" x14ac:dyDescent="0.25">
      <c r="A611" s="1"/>
      <c r="B611" s="1"/>
      <c r="C611" s="1"/>
      <c r="D61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</row>
    <row r="612" spans="1:167" x14ac:dyDescent="0.25">
      <c r="A612" s="1"/>
      <c r="B612" s="1"/>
      <c r="C612" s="1"/>
      <c r="D61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</row>
    <row r="613" spans="1:167" x14ac:dyDescent="0.25">
      <c r="A613" s="1"/>
      <c r="B613" s="1"/>
      <c r="C613" s="1"/>
      <c r="D61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</row>
    <row r="614" spans="1:167" x14ac:dyDescent="0.25">
      <c r="A614" s="1"/>
      <c r="B614" s="1"/>
      <c r="C614" s="1"/>
      <c r="D61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</row>
    <row r="615" spans="1:167" x14ac:dyDescent="0.25">
      <c r="A615" s="1"/>
      <c r="B615" s="1"/>
      <c r="C615" s="1"/>
      <c r="D61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</row>
    <row r="616" spans="1:167" x14ac:dyDescent="0.25">
      <c r="A616" s="1"/>
      <c r="B616" s="1"/>
      <c r="C616" s="1"/>
      <c r="D616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</row>
    <row r="617" spans="1:167" x14ac:dyDescent="0.25">
      <c r="A617" s="1"/>
      <c r="B617" s="1"/>
      <c r="C617" s="1"/>
      <c r="D617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</row>
    <row r="618" spans="1:167" x14ac:dyDescent="0.25">
      <c r="A618" s="1"/>
      <c r="B618" s="1"/>
      <c r="C618" s="1"/>
      <c r="D618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</row>
    <row r="619" spans="1:167" x14ac:dyDescent="0.25">
      <c r="A619" s="1"/>
      <c r="B619" s="1"/>
      <c r="C619" s="1"/>
      <c r="D619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</row>
    <row r="620" spans="1:167" x14ac:dyDescent="0.25">
      <c r="A620" s="1"/>
      <c r="B620" s="1"/>
      <c r="C620" s="1"/>
      <c r="D620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</row>
    <row r="621" spans="1:167" x14ac:dyDescent="0.25">
      <c r="A621" s="1"/>
      <c r="B621" s="1"/>
      <c r="C621" s="1"/>
      <c r="D62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</row>
    <row r="622" spans="1:167" x14ac:dyDescent="0.25">
      <c r="A622" s="1"/>
      <c r="B622" s="1"/>
      <c r="C622" s="1"/>
      <c r="D62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</row>
    <row r="623" spans="1:167" x14ac:dyDescent="0.25">
      <c r="A623" s="1"/>
      <c r="B623" s="1"/>
      <c r="C623" s="1"/>
      <c r="D62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</row>
    <row r="624" spans="1:167" x14ac:dyDescent="0.25">
      <c r="A624" s="1"/>
      <c r="B624" s="1"/>
      <c r="C624" s="1"/>
      <c r="D62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</row>
    <row r="625" spans="1:167" x14ac:dyDescent="0.25">
      <c r="A625" s="1"/>
      <c r="B625" s="1"/>
      <c r="C625" s="1"/>
      <c r="D62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</row>
    <row r="626" spans="1:167" x14ac:dyDescent="0.25">
      <c r="A626" s="1"/>
      <c r="B626" s="1"/>
      <c r="C626" s="1"/>
      <c r="D626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</row>
    <row r="627" spans="1:167" x14ac:dyDescent="0.25">
      <c r="A627" s="1"/>
      <c r="B627" s="1"/>
      <c r="C627" s="1"/>
      <c r="D627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</row>
    <row r="628" spans="1:167" x14ac:dyDescent="0.25">
      <c r="A628" s="1"/>
      <c r="B628" s="1"/>
      <c r="C628" s="1"/>
      <c r="D628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</row>
    <row r="629" spans="1:167" x14ac:dyDescent="0.25">
      <c r="A629" s="1"/>
      <c r="B629" s="1"/>
      <c r="C629" s="1"/>
      <c r="D629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</row>
    <row r="630" spans="1:167" x14ac:dyDescent="0.25">
      <c r="A630" s="1"/>
      <c r="B630" s="1"/>
      <c r="C630" s="1"/>
      <c r="D630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</row>
    <row r="631" spans="1:167" x14ac:dyDescent="0.25">
      <c r="A631" s="1"/>
      <c r="B631" s="1"/>
      <c r="C631" s="1"/>
      <c r="D63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</row>
    <row r="632" spans="1:167" x14ac:dyDescent="0.25">
      <c r="A632" s="1"/>
      <c r="B632" s="1"/>
      <c r="C632" s="1"/>
      <c r="D63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</row>
    <row r="633" spans="1:167" x14ac:dyDescent="0.25">
      <c r="A633" s="1"/>
      <c r="B633" s="1"/>
      <c r="C633" s="1"/>
      <c r="D63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</row>
    <row r="634" spans="1:167" x14ac:dyDescent="0.25">
      <c r="A634" s="1"/>
      <c r="B634" s="1"/>
      <c r="C634" s="1"/>
      <c r="D63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</row>
    <row r="635" spans="1:167" x14ac:dyDescent="0.25">
      <c r="A635" s="1"/>
      <c r="B635" s="1"/>
      <c r="C635" s="1"/>
      <c r="D63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</row>
    <row r="636" spans="1:167" x14ac:dyDescent="0.25">
      <c r="A636" s="1"/>
      <c r="B636" s="1"/>
      <c r="C636" s="1"/>
      <c r="D636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</row>
    <row r="637" spans="1:167" x14ac:dyDescent="0.25">
      <c r="A637" s="1"/>
      <c r="B637" s="1"/>
      <c r="C637" s="1"/>
      <c r="D637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</row>
    <row r="638" spans="1:167" x14ac:dyDescent="0.25">
      <c r="A638" s="1"/>
      <c r="B638" s="1"/>
      <c r="C638" s="1"/>
      <c r="D638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</row>
    <row r="639" spans="1:167" x14ac:dyDescent="0.25">
      <c r="A639" s="1"/>
      <c r="B639" s="1"/>
      <c r="C639" s="1"/>
      <c r="D639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</row>
    <row r="640" spans="1:167" x14ac:dyDescent="0.25">
      <c r="A640" s="1"/>
      <c r="B640" s="1"/>
      <c r="C640" s="1"/>
      <c r="D640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</row>
    <row r="641" spans="1:167" x14ac:dyDescent="0.25">
      <c r="A641" s="1"/>
      <c r="B641" s="1"/>
      <c r="C641" s="1"/>
      <c r="D64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</row>
    <row r="642" spans="1:167" x14ac:dyDescent="0.25">
      <c r="A642" s="1"/>
      <c r="B642" s="1"/>
      <c r="C642" s="1"/>
      <c r="D64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</row>
    <row r="643" spans="1:167" x14ac:dyDescent="0.25">
      <c r="A643" s="1"/>
      <c r="B643" s="1"/>
      <c r="C643" s="1"/>
      <c r="D64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</row>
    <row r="644" spans="1:167" x14ac:dyDescent="0.25">
      <c r="A644" s="1"/>
      <c r="B644" s="1"/>
      <c r="C644" s="1"/>
      <c r="D64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</row>
    <row r="645" spans="1:167" x14ac:dyDescent="0.25">
      <c r="A645" s="1"/>
      <c r="B645" s="1"/>
      <c r="C645" s="1"/>
      <c r="D64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</row>
    <row r="646" spans="1:167" x14ac:dyDescent="0.25">
      <c r="A646" s="1"/>
      <c r="B646" s="1"/>
      <c r="C646" s="1"/>
      <c r="D646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</row>
    <row r="647" spans="1:167" x14ac:dyDescent="0.25">
      <c r="A647" s="1"/>
      <c r="B647" s="1"/>
      <c r="C647" s="1"/>
      <c r="D647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</row>
    <row r="648" spans="1:167" x14ac:dyDescent="0.25">
      <c r="A648" s="1"/>
      <c r="B648" s="1"/>
      <c r="C648" s="1"/>
      <c r="D648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</row>
    <row r="649" spans="1:167" x14ac:dyDescent="0.25">
      <c r="A649" s="1"/>
      <c r="B649" s="1"/>
      <c r="C649" s="1"/>
      <c r="D649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</row>
    <row r="650" spans="1:167" x14ac:dyDescent="0.25">
      <c r="A650" s="1"/>
      <c r="B650" s="1"/>
      <c r="C650" s="1"/>
      <c r="D650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</row>
    <row r="651" spans="1:167" x14ac:dyDescent="0.25">
      <c r="A651" s="1"/>
      <c r="B651" s="1"/>
      <c r="C651" s="1"/>
      <c r="D65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</row>
    <row r="652" spans="1:167" x14ac:dyDescent="0.25">
      <c r="A652" s="1"/>
      <c r="B652" s="1"/>
      <c r="C652" s="1"/>
      <c r="D65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</row>
    <row r="653" spans="1:167" x14ac:dyDescent="0.25">
      <c r="A653" s="1"/>
      <c r="B653" s="1"/>
      <c r="C653" s="1"/>
      <c r="D65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</row>
    <row r="654" spans="1:167" x14ac:dyDescent="0.25">
      <c r="A654" s="1"/>
      <c r="B654" s="1"/>
      <c r="C654" s="1"/>
      <c r="D65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</row>
    <row r="655" spans="1:167" x14ac:dyDescent="0.25">
      <c r="A655" s="1"/>
      <c r="B655" s="1"/>
      <c r="C655" s="1"/>
      <c r="D65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</row>
    <row r="656" spans="1:167" x14ac:dyDescent="0.25">
      <c r="A656" s="1"/>
      <c r="B656" s="1"/>
      <c r="C656" s="1"/>
      <c r="D656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</row>
    <row r="657" spans="1:167" x14ac:dyDescent="0.25">
      <c r="A657" s="1"/>
      <c r="B657" s="1"/>
      <c r="C657" s="1"/>
      <c r="D657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</row>
    <row r="658" spans="1:167" x14ac:dyDescent="0.25">
      <c r="A658" s="1"/>
      <c r="B658" s="1"/>
      <c r="C658" s="1"/>
      <c r="D658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</row>
    <row r="659" spans="1:167" x14ac:dyDescent="0.25">
      <c r="A659" s="1"/>
      <c r="B659" s="1"/>
      <c r="C659" s="1"/>
      <c r="D659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</row>
    <row r="660" spans="1:167" x14ac:dyDescent="0.25">
      <c r="A660" s="1"/>
      <c r="B660" s="1"/>
      <c r="C660" s="1"/>
      <c r="D660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</row>
    <row r="661" spans="1:167" x14ac:dyDescent="0.25">
      <c r="A661" s="1"/>
      <c r="B661" s="1"/>
      <c r="C661" s="1"/>
      <c r="D66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</row>
    <row r="662" spans="1:167" x14ac:dyDescent="0.25">
      <c r="A662" s="1"/>
      <c r="B662" s="1"/>
      <c r="C662" s="1"/>
      <c r="D66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</row>
    <row r="663" spans="1:167" x14ac:dyDescent="0.25">
      <c r="A663" s="1"/>
      <c r="B663" s="1"/>
      <c r="C663" s="1"/>
      <c r="D66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</row>
    <row r="664" spans="1:167" x14ac:dyDescent="0.25">
      <c r="A664" s="1"/>
      <c r="B664" s="1"/>
      <c r="C664" s="1"/>
      <c r="D66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</row>
    <row r="665" spans="1:167" x14ac:dyDescent="0.25">
      <c r="A665" s="1"/>
      <c r="B665" s="1"/>
      <c r="C665" s="1"/>
      <c r="D66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</row>
    <row r="666" spans="1:167" x14ac:dyDescent="0.25">
      <c r="A666" s="1"/>
      <c r="B666" s="1"/>
      <c r="C666" s="1"/>
      <c r="D666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</row>
    <row r="667" spans="1:167" x14ac:dyDescent="0.25">
      <c r="A667" s="1"/>
      <c r="B667" s="1"/>
      <c r="C667" s="1"/>
      <c r="D667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</row>
    <row r="668" spans="1:167" x14ac:dyDescent="0.25">
      <c r="A668" s="1"/>
      <c r="B668" s="1"/>
      <c r="C668" s="1"/>
      <c r="D668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</row>
    <row r="669" spans="1:167" x14ac:dyDescent="0.25">
      <c r="A669" s="1"/>
      <c r="B669" s="1"/>
      <c r="C669" s="1"/>
      <c r="D669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</row>
    <row r="670" spans="1:167" x14ac:dyDescent="0.25">
      <c r="A670" s="1"/>
      <c r="B670" s="1"/>
      <c r="C670" s="1"/>
      <c r="D670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</row>
    <row r="671" spans="1:167" x14ac:dyDescent="0.25">
      <c r="A671" s="1"/>
      <c r="B671" s="1"/>
      <c r="C671" s="1"/>
      <c r="D67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</row>
    <row r="672" spans="1:167" x14ac:dyDescent="0.25">
      <c r="A672" s="1"/>
      <c r="B672" s="1"/>
      <c r="C672" s="1"/>
      <c r="D67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</row>
    <row r="673" spans="1:167" x14ac:dyDescent="0.25">
      <c r="A673" s="1"/>
      <c r="B673" s="1"/>
      <c r="C673" s="1"/>
      <c r="D67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</row>
    <row r="674" spans="1:167" x14ac:dyDescent="0.25">
      <c r="A674" s="1"/>
      <c r="B674" s="1"/>
      <c r="C674" s="1"/>
      <c r="D67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</row>
    <row r="675" spans="1:167" x14ac:dyDescent="0.25">
      <c r="A675" s="1"/>
      <c r="B675" s="1"/>
      <c r="C675" s="1"/>
      <c r="D67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</row>
    <row r="676" spans="1:167" x14ac:dyDescent="0.25">
      <c r="A676" s="1"/>
      <c r="B676" s="1"/>
      <c r="C676" s="1"/>
      <c r="D676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</row>
    <row r="677" spans="1:167" x14ac:dyDescent="0.25">
      <c r="A677" s="1"/>
      <c r="B677" s="1"/>
      <c r="C677" s="1"/>
      <c r="D677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</row>
    <row r="678" spans="1:167" x14ac:dyDescent="0.25">
      <c r="A678" s="1"/>
      <c r="B678" s="1"/>
      <c r="C678" s="1"/>
      <c r="D678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</row>
    <row r="679" spans="1:167" x14ac:dyDescent="0.25">
      <c r="A679" s="1"/>
      <c r="B679" s="1"/>
      <c r="C679" s="1"/>
      <c r="D679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</row>
    <row r="680" spans="1:167" x14ac:dyDescent="0.25">
      <c r="A680" s="1"/>
      <c r="B680" s="1"/>
      <c r="C680" s="1"/>
      <c r="D680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</row>
    <row r="681" spans="1:167" x14ac:dyDescent="0.25">
      <c r="A681" s="1"/>
      <c r="B681" s="1"/>
      <c r="C681" s="1"/>
      <c r="D68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</row>
    <row r="682" spans="1:167" x14ac:dyDescent="0.25">
      <c r="A682" s="1"/>
      <c r="B682" s="1"/>
      <c r="C682" s="1"/>
      <c r="D68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</row>
    <row r="683" spans="1:167" x14ac:dyDescent="0.25">
      <c r="A683" s="1"/>
      <c r="B683" s="1"/>
      <c r="C683" s="1"/>
      <c r="D68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</row>
    <row r="684" spans="1:167" x14ac:dyDescent="0.25">
      <c r="A684" s="1"/>
      <c r="B684" s="1"/>
      <c r="C684" s="1"/>
      <c r="D68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</row>
    <row r="685" spans="1:167" x14ac:dyDescent="0.25">
      <c r="A685" s="1"/>
      <c r="B685" s="1"/>
      <c r="C685" s="1"/>
      <c r="D68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</row>
    <row r="686" spans="1:167" x14ac:dyDescent="0.25">
      <c r="A686" s="1"/>
      <c r="B686" s="1"/>
      <c r="C686" s="1"/>
      <c r="D686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</row>
    <row r="687" spans="1:167" x14ac:dyDescent="0.25">
      <c r="A687" s="1"/>
      <c r="B687" s="1"/>
      <c r="C687" s="1"/>
      <c r="D687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</row>
    <row r="688" spans="1:167" x14ac:dyDescent="0.25">
      <c r="A688" s="1"/>
      <c r="B688" s="1"/>
      <c r="C688" s="1"/>
      <c r="D688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</row>
    <row r="689" spans="1:167" x14ac:dyDescent="0.25">
      <c r="A689" s="1"/>
      <c r="B689" s="1"/>
      <c r="C689" s="1"/>
      <c r="D689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</row>
    <row r="690" spans="1:167" x14ac:dyDescent="0.25">
      <c r="A690" s="1"/>
      <c r="B690" s="1"/>
      <c r="C690" s="1"/>
      <c r="D690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</row>
    <row r="691" spans="1:167" x14ac:dyDescent="0.25">
      <c r="A691" s="1"/>
      <c r="B691" s="1"/>
      <c r="C691" s="1"/>
      <c r="D69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</row>
    <row r="692" spans="1:167" x14ac:dyDescent="0.25">
      <c r="A692" s="1"/>
      <c r="B692" s="1"/>
      <c r="C692" s="1"/>
      <c r="D69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</row>
    <row r="693" spans="1:167" x14ac:dyDescent="0.25">
      <c r="A693" s="1"/>
      <c r="B693" s="1"/>
      <c r="C693" s="1"/>
      <c r="D69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</row>
    <row r="694" spans="1:167" x14ac:dyDescent="0.25">
      <c r="A694" s="1"/>
      <c r="B694" s="1"/>
      <c r="C694" s="1"/>
      <c r="D69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</row>
    <row r="695" spans="1:167" x14ac:dyDescent="0.25">
      <c r="A695" s="1"/>
      <c r="B695" s="1"/>
      <c r="C695" s="1"/>
      <c r="D69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</row>
    <row r="696" spans="1:167" x14ac:dyDescent="0.25">
      <c r="A696" s="1"/>
      <c r="B696" s="1"/>
      <c r="C696" s="1"/>
      <c r="D696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</row>
    <row r="697" spans="1:167" x14ac:dyDescent="0.25">
      <c r="A697" s="1"/>
      <c r="B697" s="1"/>
      <c r="C697" s="1"/>
      <c r="D697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</row>
    <row r="698" spans="1:167" x14ac:dyDescent="0.25">
      <c r="A698" s="1"/>
      <c r="B698" s="1"/>
      <c r="C698" s="1"/>
      <c r="D698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</row>
    <row r="699" spans="1:167" x14ac:dyDescent="0.25">
      <c r="A699" s="1"/>
      <c r="B699" s="1"/>
      <c r="C699" s="1"/>
      <c r="D699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</row>
    <row r="700" spans="1:167" x14ac:dyDescent="0.25">
      <c r="A700" s="1"/>
      <c r="B700" s="1"/>
      <c r="C700" s="1"/>
      <c r="D700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</row>
    <row r="701" spans="1:167" x14ac:dyDescent="0.25">
      <c r="A701" s="1"/>
      <c r="B701" s="1"/>
      <c r="C701" s="1"/>
      <c r="D70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</row>
    <row r="702" spans="1:167" x14ac:dyDescent="0.25">
      <c r="A702" s="1"/>
      <c r="B702" s="1"/>
      <c r="C702" s="1"/>
      <c r="D70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</row>
    <row r="703" spans="1:167" x14ac:dyDescent="0.25">
      <c r="A703" s="1"/>
      <c r="B703" s="1"/>
      <c r="C703" s="1"/>
      <c r="D70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</row>
    <row r="704" spans="1:167" x14ac:dyDescent="0.25">
      <c r="A704" s="1"/>
      <c r="B704" s="1"/>
      <c r="C704" s="1"/>
      <c r="D70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</row>
    <row r="705" spans="1:167" x14ac:dyDescent="0.25">
      <c r="A705" s="1"/>
      <c r="B705" s="1"/>
      <c r="C705" s="1"/>
      <c r="D70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</row>
    <row r="706" spans="1:167" x14ac:dyDescent="0.25">
      <c r="A706" s="1"/>
      <c r="B706" s="1"/>
      <c r="C706" s="1"/>
      <c r="D706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</row>
    <row r="707" spans="1:167" x14ac:dyDescent="0.25">
      <c r="A707" s="1"/>
      <c r="B707" s="1"/>
      <c r="C707" s="1"/>
      <c r="D707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</row>
    <row r="708" spans="1:167" x14ac:dyDescent="0.25">
      <c r="A708" s="1"/>
      <c r="B708" s="1"/>
      <c r="C708" s="1"/>
      <c r="D708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</row>
    <row r="709" spans="1:167" x14ac:dyDescent="0.25">
      <c r="A709" s="1"/>
      <c r="B709" s="1"/>
      <c r="C709" s="1"/>
      <c r="D709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</row>
    <row r="710" spans="1:167" x14ac:dyDescent="0.25">
      <c r="A710" s="1"/>
      <c r="B710" s="1"/>
      <c r="C710" s="1"/>
      <c r="D710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</row>
    <row r="711" spans="1:167" x14ac:dyDescent="0.25">
      <c r="A711" s="1"/>
      <c r="B711" s="1"/>
      <c r="C711" s="1"/>
      <c r="D71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</row>
    <row r="712" spans="1:167" x14ac:dyDescent="0.25">
      <c r="A712" s="1"/>
      <c r="B712" s="1"/>
      <c r="C712" s="1"/>
      <c r="D71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</row>
    <row r="713" spans="1:167" x14ac:dyDescent="0.25">
      <c r="A713" s="1"/>
      <c r="B713" s="1"/>
      <c r="C713" s="1"/>
      <c r="D71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</row>
    <row r="714" spans="1:167" x14ac:dyDescent="0.25">
      <c r="A714" s="1"/>
      <c r="B714" s="1"/>
      <c r="C714" s="1"/>
      <c r="D71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</row>
    <row r="715" spans="1:167" x14ac:dyDescent="0.25">
      <c r="A715" s="1"/>
      <c r="B715" s="1"/>
      <c r="C715" s="1"/>
      <c r="D71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</row>
    <row r="716" spans="1:167" x14ac:dyDescent="0.25">
      <c r="A716" s="1"/>
      <c r="B716" s="1"/>
      <c r="C716" s="1"/>
      <c r="D716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</row>
    <row r="717" spans="1:167" x14ac:dyDescent="0.25">
      <c r="A717" s="1"/>
      <c r="B717" s="1"/>
      <c r="C717" s="1"/>
      <c r="D717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</row>
    <row r="718" spans="1:167" x14ac:dyDescent="0.25">
      <c r="A718" s="1"/>
      <c r="B718" s="1"/>
      <c r="C718" s="1"/>
      <c r="D718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</row>
    <row r="719" spans="1:167" x14ac:dyDescent="0.25">
      <c r="A719" s="1"/>
      <c r="B719" s="1"/>
      <c r="C719" s="1"/>
      <c r="D719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</row>
    <row r="720" spans="1:167" x14ac:dyDescent="0.25">
      <c r="A720" s="1"/>
      <c r="B720" s="1"/>
      <c r="C720" s="1"/>
      <c r="D720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</row>
    <row r="721" spans="1:167" x14ac:dyDescent="0.25">
      <c r="A721" s="1"/>
      <c r="B721" s="1"/>
      <c r="C721" s="1"/>
      <c r="D72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</row>
    <row r="722" spans="1:167" x14ac:dyDescent="0.25">
      <c r="A722" s="1"/>
      <c r="B722" s="1"/>
      <c r="C722" s="1"/>
      <c r="D72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</row>
    <row r="723" spans="1:167" x14ac:dyDescent="0.25">
      <c r="A723" s="1"/>
      <c r="B723" s="1"/>
      <c r="C723" s="1"/>
      <c r="D72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</row>
    <row r="724" spans="1:167" x14ac:dyDescent="0.25">
      <c r="A724" s="1"/>
      <c r="B724" s="1"/>
      <c r="C724" s="1"/>
      <c r="D72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</row>
    <row r="725" spans="1:167" x14ac:dyDescent="0.25">
      <c r="A725" s="1"/>
      <c r="B725" s="1"/>
      <c r="C725" s="1"/>
      <c r="D72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</row>
    <row r="726" spans="1:167" x14ac:dyDescent="0.25">
      <c r="A726" s="1"/>
      <c r="B726" s="1"/>
      <c r="C726" s="1"/>
      <c r="D726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</row>
    <row r="727" spans="1:167" x14ac:dyDescent="0.25">
      <c r="A727" s="1"/>
      <c r="B727" s="1"/>
      <c r="C727" s="1"/>
      <c r="D727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  <c r="FI727" s="1"/>
      <c r="FJ727" s="1"/>
      <c r="FK727" s="1"/>
    </row>
    <row r="728" spans="1:167" x14ac:dyDescent="0.25">
      <c r="A728" s="1"/>
      <c r="B728" s="1"/>
      <c r="C728" s="1"/>
      <c r="D728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</row>
    <row r="729" spans="1:167" x14ac:dyDescent="0.25">
      <c r="A729" s="1"/>
      <c r="B729" s="1"/>
      <c r="C729" s="1"/>
      <c r="D729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</row>
    <row r="730" spans="1:167" x14ac:dyDescent="0.25">
      <c r="A730" s="1"/>
      <c r="B730" s="1"/>
      <c r="C730" s="1"/>
      <c r="D730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</row>
    <row r="731" spans="1:167" x14ac:dyDescent="0.25">
      <c r="A731" s="1"/>
      <c r="B731" s="1"/>
      <c r="C731" s="1"/>
      <c r="D73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</row>
    <row r="732" spans="1:167" x14ac:dyDescent="0.25">
      <c r="A732" s="1"/>
      <c r="B732" s="1"/>
      <c r="C732" s="1"/>
      <c r="D73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</row>
    <row r="733" spans="1:167" x14ac:dyDescent="0.25">
      <c r="A733" s="1"/>
      <c r="B733" s="1"/>
      <c r="C733" s="1"/>
      <c r="D73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</row>
    <row r="734" spans="1:167" x14ac:dyDescent="0.25">
      <c r="A734" s="1"/>
      <c r="B734" s="1"/>
      <c r="C734" s="1"/>
      <c r="D73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</row>
    <row r="735" spans="1:167" x14ac:dyDescent="0.25">
      <c r="A735" s="1"/>
      <c r="B735" s="1"/>
      <c r="C735" s="1"/>
      <c r="D73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</row>
    <row r="736" spans="1:167" x14ac:dyDescent="0.25">
      <c r="A736" s="1"/>
      <c r="B736" s="1"/>
      <c r="C736" s="1"/>
      <c r="D736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</row>
    <row r="737" spans="1:167" x14ac:dyDescent="0.25">
      <c r="A737" s="1"/>
      <c r="B737" s="1"/>
      <c r="C737" s="1"/>
      <c r="D737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</row>
    <row r="738" spans="1:167" x14ac:dyDescent="0.25">
      <c r="A738" s="1"/>
      <c r="B738" s="1"/>
      <c r="C738" s="1"/>
      <c r="D738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</row>
    <row r="739" spans="1:167" x14ac:dyDescent="0.25">
      <c r="A739" s="1"/>
      <c r="B739" s="1"/>
      <c r="C739" s="1"/>
      <c r="D739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</row>
    <row r="740" spans="1:167" x14ac:dyDescent="0.25">
      <c r="A740" s="1"/>
      <c r="B740" s="1"/>
      <c r="C740" s="1"/>
      <c r="D740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</row>
    <row r="741" spans="1:167" x14ac:dyDescent="0.25">
      <c r="A741" s="1"/>
      <c r="B741" s="1"/>
      <c r="C741" s="1"/>
      <c r="D74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</row>
    <row r="742" spans="1:167" x14ac:dyDescent="0.25">
      <c r="A742" s="1"/>
      <c r="B742" s="1"/>
      <c r="C742" s="1"/>
      <c r="D74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</row>
    <row r="743" spans="1:167" x14ac:dyDescent="0.25">
      <c r="A743" s="1"/>
      <c r="B743" s="1"/>
      <c r="C743" s="1"/>
      <c r="D74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</row>
    <row r="744" spans="1:167" x14ac:dyDescent="0.25">
      <c r="A744" s="1"/>
      <c r="B744" s="1"/>
      <c r="C744" s="1"/>
      <c r="D74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</row>
    <row r="745" spans="1:167" x14ac:dyDescent="0.25">
      <c r="A745" s="1"/>
      <c r="B745" s="1"/>
      <c r="C745" s="1"/>
      <c r="D74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</row>
    <row r="746" spans="1:167" x14ac:dyDescent="0.25">
      <c r="A746" s="1"/>
      <c r="B746" s="1"/>
      <c r="C746" s="1"/>
      <c r="D746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</row>
    <row r="747" spans="1:167" x14ac:dyDescent="0.25">
      <c r="A747" s="1"/>
      <c r="B747" s="1"/>
      <c r="C747" s="1"/>
      <c r="D747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</row>
    <row r="748" spans="1:167" x14ac:dyDescent="0.25">
      <c r="A748" s="1"/>
      <c r="B748" s="1"/>
      <c r="C748" s="1"/>
      <c r="D748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</row>
    <row r="749" spans="1:167" x14ac:dyDescent="0.25">
      <c r="A749" s="1"/>
      <c r="B749" s="1"/>
      <c r="C749" s="1"/>
      <c r="D749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</row>
    <row r="750" spans="1:167" x14ac:dyDescent="0.25">
      <c r="A750" s="1"/>
      <c r="B750" s="1"/>
      <c r="C750" s="1"/>
      <c r="D750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</row>
    <row r="751" spans="1:167" x14ac:dyDescent="0.25">
      <c r="A751" s="1"/>
      <c r="B751" s="1"/>
      <c r="C751" s="1"/>
      <c r="D75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</row>
    <row r="752" spans="1:167" x14ac:dyDescent="0.25">
      <c r="A752" s="1"/>
      <c r="B752" s="1"/>
      <c r="C752" s="1"/>
      <c r="D75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</row>
    <row r="753" spans="1:167" x14ac:dyDescent="0.25">
      <c r="A753" s="1"/>
      <c r="B753" s="1"/>
      <c r="C753" s="1"/>
      <c r="D75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</row>
    <row r="754" spans="1:167" x14ac:dyDescent="0.25">
      <c r="A754" s="1"/>
      <c r="B754" s="1"/>
      <c r="C754" s="1"/>
      <c r="D75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</row>
    <row r="755" spans="1:167" x14ac:dyDescent="0.25">
      <c r="A755" s="1"/>
      <c r="B755" s="1"/>
      <c r="C755" s="1"/>
      <c r="D75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</row>
    <row r="756" spans="1:167" x14ac:dyDescent="0.25">
      <c r="A756" s="1"/>
      <c r="B756" s="1"/>
      <c r="C756" s="1"/>
      <c r="D756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</row>
    <row r="757" spans="1:167" x14ac:dyDescent="0.25">
      <c r="A757" s="1"/>
      <c r="B757" s="1"/>
      <c r="C757" s="1"/>
      <c r="D757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</row>
    <row r="758" spans="1:167" x14ac:dyDescent="0.25">
      <c r="A758" s="1"/>
      <c r="B758" s="1"/>
      <c r="C758" s="1"/>
      <c r="D758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</row>
    <row r="759" spans="1:167" x14ac:dyDescent="0.25">
      <c r="A759" s="1"/>
      <c r="B759" s="1"/>
      <c r="C759" s="1"/>
      <c r="D759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</row>
    <row r="760" spans="1:167" x14ac:dyDescent="0.25">
      <c r="A760" s="1"/>
      <c r="B760" s="1"/>
      <c r="C760" s="1"/>
      <c r="D760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</row>
    <row r="761" spans="1:167" x14ac:dyDescent="0.25">
      <c r="A761" s="1"/>
      <c r="B761" s="1"/>
      <c r="C761" s="1"/>
      <c r="D76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</row>
    <row r="762" spans="1:167" x14ac:dyDescent="0.25">
      <c r="A762" s="1"/>
      <c r="B762" s="1"/>
      <c r="C762" s="1"/>
      <c r="D76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</row>
    <row r="763" spans="1:167" x14ac:dyDescent="0.25">
      <c r="A763" s="1"/>
      <c r="B763" s="1"/>
      <c r="C763" s="1"/>
      <c r="D76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</row>
    <row r="764" spans="1:167" x14ac:dyDescent="0.25">
      <c r="A764" s="1"/>
      <c r="B764" s="1"/>
      <c r="C764" s="1"/>
      <c r="D76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</row>
    <row r="765" spans="1:167" x14ac:dyDescent="0.25">
      <c r="A765" s="1"/>
      <c r="B765" s="1"/>
      <c r="C765" s="1"/>
      <c r="D76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</row>
    <row r="766" spans="1:167" x14ac:dyDescent="0.25">
      <c r="A766" s="1"/>
      <c r="B766" s="1"/>
      <c r="C766" s="1"/>
      <c r="D766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</row>
    <row r="767" spans="1:167" x14ac:dyDescent="0.25">
      <c r="A767" s="1"/>
      <c r="B767" s="1"/>
      <c r="C767" s="1"/>
      <c r="D767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</row>
    <row r="768" spans="1:167" x14ac:dyDescent="0.25">
      <c r="A768" s="1"/>
      <c r="B768" s="1"/>
      <c r="C768" s="1"/>
      <c r="D768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</row>
    <row r="769" spans="1:167" x14ac:dyDescent="0.25">
      <c r="A769" s="1"/>
      <c r="B769" s="1"/>
      <c r="C769" s="1"/>
      <c r="D769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</row>
    <row r="770" spans="1:167" x14ac:dyDescent="0.25">
      <c r="A770" s="1"/>
      <c r="B770" s="1"/>
      <c r="C770" s="1"/>
      <c r="D770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</row>
    <row r="771" spans="1:167" x14ac:dyDescent="0.25">
      <c r="A771" s="1"/>
      <c r="B771" s="1"/>
      <c r="C771" s="1"/>
      <c r="D77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</row>
    <row r="772" spans="1:167" x14ac:dyDescent="0.25">
      <c r="A772" s="1"/>
      <c r="B772" s="1"/>
      <c r="C772" s="1"/>
      <c r="D77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</row>
    <row r="773" spans="1:167" x14ac:dyDescent="0.25">
      <c r="A773" s="1"/>
      <c r="B773" s="1"/>
      <c r="C773" s="1"/>
      <c r="D77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</row>
    <row r="774" spans="1:167" x14ac:dyDescent="0.25">
      <c r="A774" s="1"/>
      <c r="B774" s="1"/>
      <c r="C774" s="1"/>
      <c r="D77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</row>
    <row r="775" spans="1:167" x14ac:dyDescent="0.25">
      <c r="A775" s="1"/>
      <c r="B775" s="1"/>
      <c r="C775" s="1"/>
      <c r="D77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</row>
    <row r="776" spans="1:167" x14ac:dyDescent="0.25">
      <c r="A776" s="1"/>
      <c r="B776" s="1"/>
      <c r="C776" s="1"/>
      <c r="D776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</row>
    <row r="777" spans="1:167" x14ac:dyDescent="0.25">
      <c r="A777" s="1"/>
      <c r="B777" s="1"/>
      <c r="C777" s="1"/>
      <c r="D777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</row>
    <row r="778" spans="1:167" x14ac:dyDescent="0.25">
      <c r="A778" s="1"/>
      <c r="B778" s="1"/>
      <c r="C778" s="1"/>
      <c r="D778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</row>
    <row r="779" spans="1:167" x14ac:dyDescent="0.25">
      <c r="A779" s="1"/>
      <c r="B779" s="1"/>
      <c r="C779" s="1"/>
      <c r="D779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</row>
    <row r="780" spans="1:167" x14ac:dyDescent="0.25">
      <c r="A780" s="1"/>
      <c r="B780" s="1"/>
      <c r="C780" s="1"/>
      <c r="D780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</row>
    <row r="781" spans="1:167" x14ac:dyDescent="0.25">
      <c r="A781" s="1"/>
      <c r="B781" s="1"/>
      <c r="C781" s="1"/>
      <c r="D78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</row>
    <row r="782" spans="1:167" x14ac:dyDescent="0.25">
      <c r="A782" s="1"/>
      <c r="B782" s="1"/>
      <c r="C782" s="1"/>
      <c r="D78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</row>
    <row r="783" spans="1:167" x14ac:dyDescent="0.25">
      <c r="A783" s="1"/>
      <c r="B783" s="1"/>
      <c r="C783" s="1"/>
      <c r="D78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</row>
    <row r="784" spans="1:167" x14ac:dyDescent="0.25">
      <c r="A784" s="1"/>
      <c r="B784" s="1"/>
      <c r="C784" s="1"/>
      <c r="D78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</row>
    <row r="785" spans="1:167" x14ac:dyDescent="0.25">
      <c r="A785" s="1"/>
      <c r="B785" s="1"/>
      <c r="C785" s="1"/>
      <c r="D78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</row>
    <row r="786" spans="1:167" x14ac:dyDescent="0.25">
      <c r="A786" s="1"/>
      <c r="B786" s="1"/>
      <c r="C786" s="1"/>
      <c r="D786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</row>
    <row r="787" spans="1:167" x14ac:dyDescent="0.25">
      <c r="A787" s="1"/>
      <c r="B787" s="1"/>
      <c r="C787" s="1"/>
      <c r="D787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</row>
    <row r="788" spans="1:167" x14ac:dyDescent="0.25">
      <c r="A788" s="1"/>
      <c r="B788" s="1"/>
      <c r="C788" s="1"/>
      <c r="D788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</row>
    <row r="789" spans="1:167" x14ac:dyDescent="0.25">
      <c r="A789" s="1"/>
      <c r="B789" s="1"/>
      <c r="C789" s="1"/>
      <c r="D789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</row>
    <row r="790" spans="1:167" x14ac:dyDescent="0.25">
      <c r="A790" s="1"/>
      <c r="B790" s="1"/>
      <c r="C790" s="1"/>
      <c r="D790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</row>
    <row r="791" spans="1:167" x14ac:dyDescent="0.25">
      <c r="A791" s="1"/>
      <c r="B791" s="1"/>
      <c r="C791" s="1"/>
      <c r="D79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</row>
    <row r="792" spans="1:167" x14ac:dyDescent="0.25">
      <c r="A792" s="1"/>
      <c r="B792" s="1"/>
      <c r="C792" s="1"/>
      <c r="D79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</row>
    <row r="793" spans="1:167" x14ac:dyDescent="0.25">
      <c r="A793" s="1"/>
      <c r="B793" s="1"/>
      <c r="C793" s="1"/>
      <c r="D79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  <c r="FI793" s="1"/>
      <c r="FJ793" s="1"/>
      <c r="FK793" s="1"/>
    </row>
    <row r="794" spans="1:167" x14ac:dyDescent="0.25">
      <c r="A794" s="1"/>
      <c r="B794" s="1"/>
      <c r="C794" s="1"/>
      <c r="D79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</row>
    <row r="795" spans="1:167" x14ac:dyDescent="0.25">
      <c r="A795" s="1"/>
      <c r="B795" s="1"/>
      <c r="C795" s="1"/>
      <c r="D79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</row>
    <row r="796" spans="1:167" x14ac:dyDescent="0.25">
      <c r="A796" s="1"/>
      <c r="B796" s="1"/>
      <c r="C796" s="1"/>
      <c r="D796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</row>
    <row r="797" spans="1:167" x14ac:dyDescent="0.25">
      <c r="A797" s="1"/>
      <c r="B797" s="1"/>
      <c r="C797" s="1"/>
      <c r="D797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</row>
    <row r="798" spans="1:167" x14ac:dyDescent="0.25">
      <c r="A798" s="1"/>
      <c r="B798" s="1"/>
      <c r="C798" s="1"/>
      <c r="D798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</row>
    <row r="799" spans="1:167" x14ac:dyDescent="0.25">
      <c r="A799" s="1"/>
      <c r="B799" s="1"/>
      <c r="C799" s="1"/>
      <c r="D799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</row>
    <row r="800" spans="1:167" x14ac:dyDescent="0.25">
      <c r="A800" s="1"/>
      <c r="B800" s="1"/>
      <c r="C800" s="1"/>
      <c r="D800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</row>
    <row r="801" spans="1:167" x14ac:dyDescent="0.25">
      <c r="A801" s="1"/>
      <c r="B801" s="1"/>
      <c r="C801" s="1"/>
      <c r="D80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</row>
    <row r="802" spans="1:167" x14ac:dyDescent="0.25">
      <c r="A802" s="1"/>
      <c r="B802" s="1"/>
      <c r="C802" s="1"/>
      <c r="D80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</row>
    <row r="803" spans="1:167" x14ac:dyDescent="0.25">
      <c r="A803" s="1"/>
      <c r="B803" s="1"/>
      <c r="C803" s="1"/>
      <c r="D80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</row>
    <row r="804" spans="1:167" x14ac:dyDescent="0.25">
      <c r="A804" s="1"/>
      <c r="B804" s="1"/>
      <c r="C804" s="1"/>
      <c r="D80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</row>
    <row r="805" spans="1:167" x14ac:dyDescent="0.25">
      <c r="A805" s="1"/>
      <c r="B805" s="1"/>
      <c r="C805" s="1"/>
      <c r="D80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</row>
    <row r="806" spans="1:167" x14ac:dyDescent="0.25">
      <c r="A806" s="1"/>
      <c r="B806" s="1"/>
      <c r="C806" s="1"/>
      <c r="D806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</row>
    <row r="807" spans="1:167" x14ac:dyDescent="0.25">
      <c r="A807" s="1"/>
      <c r="B807" s="1"/>
      <c r="C807" s="1"/>
      <c r="D807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</row>
    <row r="808" spans="1:167" x14ac:dyDescent="0.25">
      <c r="A808" s="1"/>
      <c r="B808" s="1"/>
      <c r="C808" s="1"/>
      <c r="D808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</row>
    <row r="809" spans="1:167" x14ac:dyDescent="0.25">
      <c r="A809" s="1"/>
      <c r="B809" s="1"/>
      <c r="C809" s="1"/>
      <c r="D809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</row>
    <row r="810" spans="1:167" x14ac:dyDescent="0.25">
      <c r="A810" s="1"/>
      <c r="B810" s="1"/>
      <c r="C810" s="1"/>
      <c r="D810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</row>
    <row r="811" spans="1:167" x14ac:dyDescent="0.25">
      <c r="A811" s="1"/>
      <c r="B811" s="1"/>
      <c r="C811" s="1"/>
      <c r="D81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</row>
    <row r="812" spans="1:167" x14ac:dyDescent="0.25">
      <c r="A812" s="1"/>
      <c r="B812" s="1"/>
      <c r="C812" s="1"/>
      <c r="D81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</row>
    <row r="813" spans="1:167" x14ac:dyDescent="0.25">
      <c r="A813" s="1"/>
      <c r="B813" s="1"/>
      <c r="C813" s="1"/>
      <c r="D81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</row>
    <row r="814" spans="1:167" x14ac:dyDescent="0.25">
      <c r="A814" s="1"/>
      <c r="B814" s="1"/>
      <c r="C814" s="1"/>
      <c r="D81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</row>
    <row r="815" spans="1:167" x14ac:dyDescent="0.25">
      <c r="A815" s="1"/>
      <c r="B815" s="1"/>
      <c r="C815" s="1"/>
      <c r="D81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</row>
    <row r="816" spans="1:167" x14ac:dyDescent="0.25">
      <c r="A816" s="1"/>
      <c r="B816" s="1"/>
      <c r="C816" s="1"/>
      <c r="D816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</row>
    <row r="817" spans="1:167" x14ac:dyDescent="0.25">
      <c r="A817" s="1"/>
      <c r="B817" s="1"/>
      <c r="C817" s="1"/>
      <c r="D817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</row>
    <row r="818" spans="1:167" x14ac:dyDescent="0.25">
      <c r="A818" s="1"/>
      <c r="B818" s="1"/>
      <c r="C818" s="1"/>
      <c r="D818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</row>
    <row r="819" spans="1:167" x14ac:dyDescent="0.25">
      <c r="A819" s="1"/>
      <c r="B819" s="1"/>
      <c r="C819" s="1"/>
      <c r="D819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</row>
    <row r="820" spans="1:167" x14ac:dyDescent="0.25">
      <c r="A820" s="1"/>
      <c r="B820" s="1"/>
      <c r="C820" s="1"/>
      <c r="D820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</row>
    <row r="821" spans="1:167" x14ac:dyDescent="0.25">
      <c r="A821" s="1"/>
      <c r="B821" s="1"/>
      <c r="C821" s="1"/>
      <c r="D82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</row>
    <row r="822" spans="1:167" x14ac:dyDescent="0.25">
      <c r="A822" s="1"/>
      <c r="B822" s="1"/>
      <c r="C822" s="1"/>
      <c r="D82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</row>
    <row r="823" spans="1:167" x14ac:dyDescent="0.25">
      <c r="A823" s="1"/>
      <c r="B823" s="1"/>
      <c r="C823" s="1"/>
      <c r="D82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</row>
    <row r="824" spans="1:167" x14ac:dyDescent="0.25">
      <c r="A824" s="1"/>
      <c r="B824" s="1"/>
      <c r="C824" s="1"/>
      <c r="D82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</row>
    <row r="825" spans="1:167" x14ac:dyDescent="0.25">
      <c r="A825" s="1"/>
      <c r="B825" s="1"/>
      <c r="C825" s="1"/>
      <c r="D82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</row>
    <row r="826" spans="1:167" x14ac:dyDescent="0.25">
      <c r="A826" s="1"/>
      <c r="B826" s="1"/>
      <c r="C826" s="1"/>
      <c r="D826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</row>
    <row r="827" spans="1:167" x14ac:dyDescent="0.25">
      <c r="A827" s="1"/>
      <c r="B827" s="1"/>
      <c r="C827" s="1"/>
      <c r="D827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</row>
    <row r="828" spans="1:167" x14ac:dyDescent="0.25">
      <c r="A828" s="1"/>
      <c r="B828" s="1"/>
      <c r="C828" s="1"/>
      <c r="D828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</row>
    <row r="829" spans="1:167" x14ac:dyDescent="0.25">
      <c r="A829" s="1"/>
      <c r="B829" s="1"/>
      <c r="C829" s="1"/>
      <c r="D829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</row>
    <row r="830" spans="1:167" x14ac:dyDescent="0.25">
      <c r="A830" s="1"/>
      <c r="B830" s="1"/>
      <c r="C830" s="1"/>
      <c r="D830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</row>
    <row r="831" spans="1:167" x14ac:dyDescent="0.25">
      <c r="A831" s="1"/>
      <c r="B831" s="1"/>
      <c r="C831" s="1"/>
      <c r="D83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</row>
    <row r="832" spans="1:167" x14ac:dyDescent="0.25">
      <c r="A832" s="1"/>
      <c r="B832" s="1"/>
      <c r="C832" s="1"/>
      <c r="D83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</row>
    <row r="833" spans="1:167" x14ac:dyDescent="0.25">
      <c r="A833" s="1"/>
      <c r="B833" s="1"/>
      <c r="C833" s="1"/>
      <c r="D83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</row>
    <row r="834" spans="1:167" x14ac:dyDescent="0.25">
      <c r="A834" s="1"/>
      <c r="B834" s="1"/>
      <c r="C834" s="1"/>
      <c r="D834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</row>
    <row r="835" spans="1:167" x14ac:dyDescent="0.25">
      <c r="A835" s="1"/>
      <c r="B835" s="1"/>
      <c r="C835" s="1"/>
      <c r="D83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</row>
    <row r="836" spans="1:167" x14ac:dyDescent="0.25">
      <c r="A836" s="1"/>
      <c r="B836" s="1"/>
      <c r="C836" s="1"/>
      <c r="D836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</row>
    <row r="837" spans="1:167" x14ac:dyDescent="0.25">
      <c r="A837" s="1"/>
      <c r="B837" s="1"/>
      <c r="C837" s="1"/>
      <c r="D837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</row>
    <row r="838" spans="1:167" x14ac:dyDescent="0.25">
      <c r="A838" s="1"/>
      <c r="B838" s="1"/>
      <c r="C838" s="1"/>
      <c r="D838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</row>
    <row r="839" spans="1:167" x14ac:dyDescent="0.25">
      <c r="A839" s="1"/>
      <c r="B839" s="1"/>
      <c r="C839" s="1"/>
      <c r="D839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</row>
    <row r="840" spans="1:167" x14ac:dyDescent="0.25">
      <c r="A840" s="1"/>
      <c r="B840" s="1"/>
      <c r="C840" s="1"/>
      <c r="D840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</row>
    <row r="841" spans="1:167" x14ac:dyDescent="0.25">
      <c r="A841" s="1"/>
      <c r="B841" s="1"/>
      <c r="C841" s="1"/>
      <c r="D84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</row>
    <row r="842" spans="1:167" x14ac:dyDescent="0.25">
      <c r="A842" s="1"/>
      <c r="B842" s="1"/>
      <c r="C842" s="1"/>
      <c r="D84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</row>
    <row r="843" spans="1:167" x14ac:dyDescent="0.25">
      <c r="A843" s="1"/>
      <c r="B843" s="1"/>
      <c r="C843" s="1"/>
      <c r="D84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</row>
    <row r="844" spans="1:167" x14ac:dyDescent="0.25">
      <c r="A844" s="1"/>
      <c r="B844" s="1"/>
      <c r="C844" s="1"/>
      <c r="D844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</row>
    <row r="845" spans="1:167" x14ac:dyDescent="0.25">
      <c r="A845" s="1"/>
      <c r="B845" s="1"/>
      <c r="C845" s="1"/>
      <c r="D84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</row>
    <row r="846" spans="1:167" x14ac:dyDescent="0.25">
      <c r="A846" s="1"/>
      <c r="B846" s="1"/>
      <c r="C846" s="1"/>
      <c r="D846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</row>
    <row r="847" spans="1:167" x14ac:dyDescent="0.25">
      <c r="A847" s="1"/>
      <c r="B847" s="1"/>
      <c r="C847" s="1"/>
      <c r="D847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</row>
    <row r="848" spans="1:167" x14ac:dyDescent="0.25">
      <c r="A848" s="1"/>
      <c r="B848" s="1"/>
      <c r="C848" s="1"/>
      <c r="D848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</row>
    <row r="849" spans="1:167" x14ac:dyDescent="0.25">
      <c r="A849" s="1"/>
      <c r="B849" s="1"/>
      <c r="C849" s="1"/>
      <c r="D849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</row>
    <row r="850" spans="1:167" x14ac:dyDescent="0.25">
      <c r="A850" s="1"/>
      <c r="B850" s="1"/>
      <c r="C850" s="1"/>
      <c r="D850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</row>
    <row r="851" spans="1:167" x14ac:dyDescent="0.25">
      <c r="A851" s="1"/>
      <c r="B851" s="1"/>
      <c r="C851" s="1"/>
      <c r="D85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</row>
    <row r="852" spans="1:167" x14ac:dyDescent="0.25">
      <c r="A852" s="1"/>
      <c r="B852" s="1"/>
      <c r="C852" s="1"/>
      <c r="D85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</row>
    <row r="853" spans="1:167" x14ac:dyDescent="0.25">
      <c r="A853" s="1"/>
      <c r="B853" s="1"/>
      <c r="C853" s="1"/>
      <c r="D85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</row>
    <row r="854" spans="1:167" x14ac:dyDescent="0.25">
      <c r="A854" s="1"/>
      <c r="B854" s="1"/>
      <c r="C854" s="1"/>
      <c r="D854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</row>
    <row r="855" spans="1:167" x14ac:dyDescent="0.25">
      <c r="A855" s="1"/>
      <c r="B855" s="1"/>
      <c r="C855" s="1"/>
      <c r="D85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</row>
    <row r="856" spans="1:167" x14ac:dyDescent="0.25">
      <c r="A856" s="1"/>
      <c r="B856" s="1"/>
      <c r="C856" s="1"/>
      <c r="D856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</row>
    <row r="857" spans="1:167" x14ac:dyDescent="0.25">
      <c r="A857" s="1"/>
      <c r="B857" s="1"/>
      <c r="C857" s="1"/>
      <c r="D857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</row>
    <row r="858" spans="1:167" x14ac:dyDescent="0.25">
      <c r="A858" s="1"/>
      <c r="B858" s="1"/>
      <c r="C858" s="1"/>
      <c r="D858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</row>
    <row r="859" spans="1:167" x14ac:dyDescent="0.25">
      <c r="A859" s="1"/>
      <c r="B859" s="1"/>
      <c r="C859" s="1"/>
      <c r="D859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</row>
    <row r="860" spans="1:167" x14ac:dyDescent="0.25">
      <c r="A860" s="1"/>
      <c r="B860" s="1"/>
      <c r="C860" s="1"/>
      <c r="D860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</row>
    <row r="861" spans="1:167" x14ac:dyDescent="0.25">
      <c r="A861" s="1"/>
      <c r="B861" s="1"/>
      <c r="C861" s="1"/>
      <c r="D86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</row>
    <row r="862" spans="1:167" x14ac:dyDescent="0.25">
      <c r="A862" s="1"/>
      <c r="B862" s="1"/>
      <c r="C862" s="1"/>
      <c r="D86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</row>
    <row r="863" spans="1:167" x14ac:dyDescent="0.25">
      <c r="A863" s="1"/>
      <c r="B863" s="1"/>
      <c r="C863" s="1"/>
      <c r="D86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</row>
    <row r="864" spans="1:167" x14ac:dyDescent="0.25">
      <c r="A864" s="1"/>
      <c r="B864" s="1"/>
      <c r="C864" s="1"/>
      <c r="D864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</row>
    <row r="865" spans="1:167" x14ac:dyDescent="0.25">
      <c r="A865" s="1"/>
      <c r="B865" s="1"/>
      <c r="C865" s="1"/>
      <c r="D86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  <c r="FE865" s="1"/>
      <c r="FF865" s="1"/>
      <c r="FG865" s="1"/>
      <c r="FH865" s="1"/>
      <c r="FI865" s="1"/>
      <c r="FJ865" s="1"/>
      <c r="FK865" s="1"/>
    </row>
    <row r="866" spans="1:167" x14ac:dyDescent="0.25">
      <c r="A866" s="1"/>
      <c r="B866" s="1"/>
      <c r="C866" s="1"/>
      <c r="D866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  <c r="FE866" s="1"/>
      <c r="FF866" s="1"/>
      <c r="FG866" s="1"/>
      <c r="FH866" s="1"/>
      <c r="FI866" s="1"/>
      <c r="FJ866" s="1"/>
      <c r="FK866" s="1"/>
    </row>
    <row r="867" spans="1:167" x14ac:dyDescent="0.25">
      <c r="A867" s="1"/>
      <c r="B867" s="1"/>
      <c r="C867" s="1"/>
      <c r="D867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</row>
    <row r="868" spans="1:167" x14ac:dyDescent="0.25">
      <c r="A868" s="1"/>
      <c r="B868" s="1"/>
      <c r="C868" s="1"/>
      <c r="D868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</row>
    <row r="869" spans="1:167" x14ac:dyDescent="0.25">
      <c r="A869" s="1"/>
      <c r="B869" s="1"/>
      <c r="C869" s="1"/>
      <c r="D869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</row>
    <row r="870" spans="1:167" x14ac:dyDescent="0.25">
      <c r="A870" s="1"/>
      <c r="B870" s="1"/>
      <c r="C870" s="1"/>
      <c r="D870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</row>
    <row r="871" spans="1:167" x14ac:dyDescent="0.25">
      <c r="A871" s="1"/>
      <c r="B871" s="1"/>
      <c r="C871" s="1"/>
      <c r="D87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</row>
    <row r="872" spans="1:167" x14ac:dyDescent="0.25">
      <c r="A872" s="1"/>
      <c r="B872" s="1"/>
      <c r="C872" s="1"/>
      <c r="D87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</row>
    <row r="873" spans="1:167" x14ac:dyDescent="0.25">
      <c r="A873" s="1"/>
      <c r="B873" s="1"/>
      <c r="C873" s="1"/>
      <c r="D87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</row>
    <row r="874" spans="1:167" x14ac:dyDescent="0.25">
      <c r="A874" s="1"/>
      <c r="B874" s="1"/>
      <c r="C874" s="1"/>
      <c r="D874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</row>
    <row r="875" spans="1:167" x14ac:dyDescent="0.25">
      <c r="A875" s="1"/>
      <c r="B875" s="1"/>
      <c r="C875" s="1"/>
      <c r="D87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</row>
    <row r="876" spans="1:167" x14ac:dyDescent="0.25">
      <c r="A876" s="1"/>
      <c r="B876" s="1"/>
      <c r="C876" s="1"/>
      <c r="D876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</row>
    <row r="877" spans="1:167" x14ac:dyDescent="0.25">
      <c r="A877" s="1"/>
      <c r="B877" s="1"/>
      <c r="C877" s="1"/>
      <c r="D877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</row>
    <row r="878" spans="1:167" x14ac:dyDescent="0.25">
      <c r="A878" s="1"/>
      <c r="B878" s="1"/>
      <c r="C878" s="1"/>
      <c r="D878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</row>
    <row r="879" spans="1:167" x14ac:dyDescent="0.25">
      <c r="A879" s="1"/>
      <c r="B879" s="1"/>
      <c r="C879" s="1"/>
      <c r="D879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</row>
    <row r="880" spans="1:167" x14ac:dyDescent="0.25">
      <c r="A880" s="1"/>
      <c r="B880" s="1"/>
      <c r="C880" s="1"/>
      <c r="D880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</row>
    <row r="881" spans="1:167" x14ac:dyDescent="0.25">
      <c r="A881" s="1"/>
      <c r="B881" s="1"/>
      <c r="C881" s="1"/>
      <c r="D88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</row>
    <row r="882" spans="1:167" x14ac:dyDescent="0.25">
      <c r="A882" s="1"/>
      <c r="B882" s="1"/>
      <c r="C882" s="1"/>
      <c r="D88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</row>
    <row r="883" spans="1:167" x14ac:dyDescent="0.25">
      <c r="A883" s="1"/>
      <c r="B883" s="1"/>
      <c r="C883" s="1"/>
      <c r="D88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</row>
    <row r="884" spans="1:167" x14ac:dyDescent="0.25">
      <c r="A884" s="1"/>
      <c r="B884" s="1"/>
      <c r="C884" s="1"/>
      <c r="D884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</row>
    <row r="885" spans="1:167" x14ac:dyDescent="0.25">
      <c r="A885" s="1"/>
      <c r="B885" s="1"/>
      <c r="C885" s="1"/>
      <c r="D88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</row>
    <row r="886" spans="1:167" x14ac:dyDescent="0.25">
      <c r="A886" s="1"/>
      <c r="B886" s="1"/>
      <c r="C886" s="1"/>
      <c r="D886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</row>
    <row r="887" spans="1:167" x14ac:dyDescent="0.25">
      <c r="A887" s="1"/>
      <c r="B887" s="1"/>
      <c r="C887" s="1"/>
      <c r="D887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</row>
    <row r="888" spans="1:167" x14ac:dyDescent="0.25">
      <c r="A888" s="1"/>
      <c r="B888" s="1"/>
      <c r="C888" s="1"/>
      <c r="D888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</row>
    <row r="889" spans="1:167" x14ac:dyDescent="0.25">
      <c r="A889" s="1"/>
      <c r="B889" s="1"/>
      <c r="C889" s="1"/>
      <c r="D889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</row>
    <row r="890" spans="1:167" x14ac:dyDescent="0.25">
      <c r="A890" s="1"/>
      <c r="B890" s="1"/>
      <c r="C890" s="1"/>
      <c r="D890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</row>
    <row r="891" spans="1:167" x14ac:dyDescent="0.25">
      <c r="A891" s="1"/>
      <c r="B891" s="1"/>
      <c r="C891" s="1"/>
      <c r="D89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</row>
    <row r="892" spans="1:167" x14ac:dyDescent="0.25">
      <c r="A892" s="1"/>
      <c r="B892" s="1"/>
      <c r="C892" s="1"/>
      <c r="D89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</row>
    <row r="893" spans="1:167" x14ac:dyDescent="0.25">
      <c r="A893" s="1"/>
      <c r="B893" s="1"/>
      <c r="C893" s="1"/>
      <c r="D89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</row>
    <row r="894" spans="1:167" x14ac:dyDescent="0.25">
      <c r="A894" s="1"/>
      <c r="B894" s="1"/>
      <c r="C894" s="1"/>
      <c r="D894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</row>
    <row r="895" spans="1:167" x14ac:dyDescent="0.25">
      <c r="A895" s="1"/>
      <c r="B895" s="1"/>
      <c r="C895" s="1"/>
      <c r="D89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</row>
    <row r="896" spans="1:167" x14ac:dyDescent="0.25">
      <c r="A896" s="1"/>
      <c r="B896" s="1"/>
      <c r="C896" s="1"/>
      <c r="D896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</row>
    <row r="897" spans="1:167" x14ac:dyDescent="0.25">
      <c r="A897" s="1"/>
      <c r="B897" s="1"/>
      <c r="C897" s="1"/>
      <c r="D897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</row>
    <row r="898" spans="1:167" x14ac:dyDescent="0.25">
      <c r="A898" s="1"/>
      <c r="B898" s="1"/>
      <c r="C898" s="1"/>
      <c r="D898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</row>
    <row r="899" spans="1:167" x14ac:dyDescent="0.25">
      <c r="A899" s="1"/>
      <c r="B899" s="1"/>
      <c r="C899" s="1"/>
      <c r="D899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</row>
    <row r="900" spans="1:167" x14ac:dyDescent="0.25">
      <c r="A900" s="1"/>
      <c r="B900" s="1"/>
      <c r="C900" s="1"/>
      <c r="D900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</row>
    <row r="901" spans="1:167" x14ac:dyDescent="0.25">
      <c r="A901" s="1"/>
      <c r="B901" s="1"/>
      <c r="C901" s="1"/>
      <c r="D90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</row>
    <row r="902" spans="1:167" x14ac:dyDescent="0.25">
      <c r="A902" s="1"/>
      <c r="B902" s="1"/>
      <c r="C902" s="1"/>
      <c r="D90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</row>
    <row r="903" spans="1:167" x14ac:dyDescent="0.25">
      <c r="A903" s="1"/>
      <c r="B903" s="1"/>
      <c r="C903" s="1"/>
      <c r="D90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</row>
  </sheetData>
  <mergeCells count="1">
    <mergeCell ref="A1:K1"/>
  </mergeCells>
  <pageMargins left="0.7" right="0.7" top="0.75" bottom="0.75" header="0.3" footer="0.3"/>
  <pageSetup paperSize="9" orientation="portrait"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Borçlanma ve Diğer Araç İhracı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spk</dc:creator>
  <cp:lastModifiedBy>Selim CAN</cp:lastModifiedBy>
  <dcterms:created xsi:type="dcterms:W3CDTF">2018-10-15T07:31:34Z</dcterms:created>
  <dcterms:modified xsi:type="dcterms:W3CDTF">2019-01-31T13:47:36Z</dcterms:modified>
</cp:coreProperties>
</file>