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WebDeploy\"/>
    </mc:Choice>
  </mc:AlternateContent>
  <bookViews>
    <workbookView xWindow="0" yWindow="0" windowWidth="28800" windowHeight="12330"/>
  </bookViews>
  <sheets>
    <sheet name="Borçlanma ve Diğer Araç İhracı" sheetId="1" r:id="rId1"/>
  </sheets>
  <calcPr calcId="162913"/>
  <pivotCaches>
    <pivotCache cacheId="1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1" l="1"/>
  <c r="L3" i="1"/>
  <c r="J4" i="1"/>
  <c r="L4" i="1"/>
  <c r="J5" i="1"/>
  <c r="L5" i="1"/>
  <c r="J6" i="1"/>
  <c r="L6" i="1"/>
  <c r="J7" i="1"/>
  <c r="L7" i="1"/>
  <c r="P8" i="1"/>
  <c r="P9" i="1"/>
  <c r="J10" i="1"/>
  <c r="L10" i="1"/>
  <c r="J11" i="1"/>
  <c r="L11" i="1"/>
  <c r="J12" i="1"/>
  <c r="L12" i="1"/>
  <c r="J13" i="1"/>
  <c r="L13" i="1"/>
  <c r="J14" i="1"/>
  <c r="L14" i="1"/>
  <c r="J15" i="1"/>
  <c r="L15" i="1"/>
  <c r="J16" i="1"/>
  <c r="L16" i="1"/>
  <c r="P17" i="1"/>
  <c r="P18" i="1"/>
  <c r="J19" i="1"/>
  <c r="L19" i="1"/>
  <c r="J20" i="1"/>
  <c r="L20" i="1"/>
  <c r="J21" i="1"/>
  <c r="L21" i="1"/>
  <c r="J22" i="1"/>
  <c r="L22" i="1"/>
  <c r="J23" i="1"/>
  <c r="L23" i="1"/>
  <c r="P24" i="1"/>
  <c r="J25" i="1"/>
  <c r="L25" i="1"/>
  <c r="P26" i="1"/>
  <c r="J27" i="1"/>
  <c r="L27" i="1"/>
  <c r="J28" i="1"/>
  <c r="L28" i="1"/>
  <c r="J29" i="1"/>
  <c r="L29" i="1"/>
  <c r="J30" i="1"/>
  <c r="L30" i="1"/>
  <c r="J32" i="1"/>
  <c r="L32" i="1"/>
  <c r="J33" i="1"/>
  <c r="L33" i="1"/>
  <c r="J34" i="1"/>
  <c r="L34" i="1"/>
  <c r="P35" i="1"/>
  <c r="J36" i="1"/>
  <c r="L36" i="1"/>
  <c r="J37" i="1"/>
  <c r="L37" i="1"/>
  <c r="P38" i="1"/>
  <c r="P39" i="1"/>
  <c r="J40" i="1"/>
  <c r="L40" i="1"/>
  <c r="J41" i="1"/>
  <c r="L41" i="1"/>
  <c r="J42" i="1"/>
  <c r="L42" i="1"/>
  <c r="J43" i="1"/>
  <c r="L43" i="1"/>
  <c r="J44" i="1"/>
  <c r="L44" i="1"/>
  <c r="J45" i="1"/>
  <c r="L45" i="1"/>
  <c r="J46" i="1"/>
  <c r="L46" i="1"/>
  <c r="J47" i="1"/>
  <c r="L47" i="1"/>
  <c r="J48" i="1"/>
  <c r="L48" i="1"/>
  <c r="J49" i="1"/>
  <c r="L49" i="1"/>
  <c r="J50" i="1"/>
  <c r="L50" i="1"/>
  <c r="J51" i="1"/>
  <c r="L51" i="1"/>
  <c r="J52" i="1"/>
  <c r="L52" i="1"/>
  <c r="J53" i="1"/>
  <c r="L53" i="1"/>
  <c r="J54" i="1"/>
  <c r="L54" i="1"/>
  <c r="J55" i="1"/>
  <c r="L55" i="1"/>
  <c r="J56" i="1"/>
  <c r="L56" i="1"/>
  <c r="J57" i="1"/>
  <c r="L57" i="1"/>
  <c r="J58" i="1"/>
  <c r="L58" i="1"/>
  <c r="J59" i="1"/>
  <c r="L59" i="1"/>
  <c r="J60" i="1"/>
  <c r="L60" i="1"/>
  <c r="J61" i="1"/>
  <c r="L61" i="1"/>
  <c r="J62" i="1"/>
  <c r="L62" i="1"/>
  <c r="J63" i="1"/>
  <c r="L63" i="1"/>
  <c r="J64" i="1"/>
  <c r="L64" i="1"/>
  <c r="J65" i="1"/>
  <c r="L65" i="1"/>
  <c r="P66" i="1"/>
  <c r="J67" i="1"/>
  <c r="L67" i="1"/>
  <c r="J68" i="1"/>
  <c r="L68" i="1"/>
  <c r="P69" i="1"/>
  <c r="J70" i="1"/>
  <c r="L70" i="1"/>
  <c r="J71" i="1"/>
  <c r="L71" i="1"/>
  <c r="J72" i="1"/>
  <c r="L72" i="1"/>
  <c r="J73" i="1"/>
  <c r="L73" i="1"/>
  <c r="J74" i="1"/>
  <c r="L74" i="1"/>
  <c r="P75" i="1"/>
  <c r="J76" i="1"/>
  <c r="L76" i="1"/>
  <c r="P77" i="1"/>
  <c r="J78" i="1"/>
  <c r="L78" i="1"/>
  <c r="P79" i="1"/>
  <c r="J80" i="1"/>
  <c r="L80" i="1"/>
  <c r="J81" i="1"/>
  <c r="L81" i="1"/>
  <c r="J82" i="1"/>
  <c r="L82" i="1"/>
  <c r="J83" i="1"/>
  <c r="L83" i="1"/>
  <c r="J84" i="1"/>
  <c r="L84" i="1"/>
  <c r="J85" i="1"/>
  <c r="L85" i="1"/>
  <c r="J86" i="1"/>
  <c r="L86" i="1"/>
  <c r="J87" i="1"/>
  <c r="L87" i="1"/>
  <c r="J88" i="1"/>
  <c r="L88" i="1"/>
  <c r="J89" i="1"/>
  <c r="L89" i="1"/>
  <c r="J90" i="1"/>
  <c r="L90" i="1"/>
  <c r="J91" i="1"/>
  <c r="L91" i="1"/>
  <c r="J92" i="1"/>
  <c r="L92" i="1"/>
  <c r="J93" i="1"/>
  <c r="L93" i="1"/>
  <c r="J94" i="1"/>
  <c r="L94" i="1"/>
  <c r="J95" i="1"/>
  <c r="L95" i="1"/>
  <c r="J96" i="1"/>
  <c r="L96" i="1"/>
  <c r="J97" i="1"/>
  <c r="L97" i="1"/>
  <c r="J98" i="1"/>
  <c r="L98" i="1"/>
  <c r="J99" i="1"/>
  <c r="L99" i="1"/>
  <c r="J100" i="1"/>
  <c r="L100" i="1"/>
  <c r="J101" i="1"/>
  <c r="L101" i="1"/>
  <c r="P102" i="1"/>
  <c r="P103" i="1"/>
  <c r="J104" i="1"/>
  <c r="L104" i="1"/>
  <c r="J105" i="1"/>
  <c r="L105" i="1"/>
  <c r="J106" i="1"/>
  <c r="L106" i="1"/>
  <c r="J107" i="1"/>
  <c r="L107" i="1"/>
  <c r="J108" i="1"/>
  <c r="L108" i="1"/>
  <c r="J109" i="1"/>
  <c r="L109" i="1"/>
  <c r="J110" i="1"/>
  <c r="L110" i="1"/>
  <c r="J111" i="1"/>
  <c r="L111" i="1"/>
  <c r="J112" i="1"/>
  <c r="L112" i="1"/>
  <c r="J113" i="1"/>
  <c r="L113" i="1"/>
  <c r="J114" i="1"/>
  <c r="L114" i="1"/>
  <c r="P115" i="1"/>
  <c r="P116" i="1"/>
  <c r="P117" i="1"/>
  <c r="J118" i="1"/>
  <c r="L118" i="1"/>
  <c r="J119" i="1"/>
  <c r="L119" i="1"/>
  <c r="J120" i="1"/>
  <c r="L120" i="1"/>
  <c r="J121" i="1"/>
  <c r="L121" i="1"/>
  <c r="J122" i="1"/>
  <c r="L122" i="1"/>
  <c r="J123" i="1"/>
  <c r="L123" i="1"/>
  <c r="J124" i="1"/>
  <c r="L124" i="1"/>
  <c r="J125" i="1"/>
  <c r="L125" i="1"/>
  <c r="J126" i="1"/>
  <c r="L126" i="1"/>
  <c r="J127" i="1"/>
  <c r="L127" i="1"/>
  <c r="J128" i="1"/>
  <c r="L128" i="1"/>
  <c r="J129" i="1"/>
  <c r="L129" i="1"/>
  <c r="P130" i="1"/>
  <c r="J131" i="1"/>
  <c r="L131" i="1"/>
  <c r="J132" i="1"/>
  <c r="L132" i="1"/>
  <c r="J133" i="1"/>
  <c r="L133" i="1"/>
  <c r="J134" i="1"/>
  <c r="L134" i="1"/>
  <c r="J135" i="1"/>
  <c r="L135" i="1"/>
  <c r="J136" i="1"/>
  <c r="L136" i="1"/>
  <c r="J137" i="1"/>
  <c r="L137" i="1"/>
  <c r="J138" i="1"/>
  <c r="L138" i="1"/>
  <c r="J139" i="1"/>
  <c r="L139" i="1"/>
  <c r="J140" i="1"/>
  <c r="L140" i="1"/>
  <c r="J141" i="1"/>
  <c r="L141" i="1"/>
  <c r="J142" i="1"/>
  <c r="L142" i="1"/>
  <c r="J143" i="1"/>
  <c r="L143" i="1"/>
  <c r="J144" i="1"/>
  <c r="L144" i="1"/>
  <c r="J145" i="1"/>
  <c r="L145" i="1"/>
  <c r="J146" i="1"/>
  <c r="L146" i="1"/>
  <c r="J147" i="1"/>
  <c r="L147" i="1"/>
  <c r="J148" i="1"/>
  <c r="L148" i="1"/>
  <c r="J149" i="1"/>
  <c r="L149" i="1"/>
  <c r="J150" i="1"/>
  <c r="L150" i="1"/>
  <c r="J151" i="1"/>
  <c r="L151" i="1"/>
  <c r="J152" i="1"/>
  <c r="L152" i="1"/>
  <c r="J153" i="1"/>
  <c r="L153" i="1"/>
  <c r="J154" i="1"/>
  <c r="L154" i="1"/>
  <c r="J155" i="1"/>
  <c r="L155" i="1"/>
  <c r="J156" i="1"/>
  <c r="L156" i="1"/>
  <c r="J157" i="1"/>
  <c r="L157" i="1"/>
  <c r="J158" i="1"/>
  <c r="L158" i="1"/>
  <c r="J159" i="1"/>
  <c r="L159" i="1"/>
  <c r="J160" i="1"/>
  <c r="L160" i="1"/>
  <c r="J161" i="1"/>
  <c r="L161" i="1"/>
  <c r="J162" i="1"/>
  <c r="L162" i="1"/>
  <c r="J163" i="1"/>
  <c r="L163" i="1"/>
  <c r="J164" i="1"/>
  <c r="L164" i="1"/>
  <c r="J165" i="1"/>
  <c r="L165" i="1"/>
  <c r="J166" i="1"/>
  <c r="L166" i="1"/>
  <c r="P167" i="1"/>
  <c r="J168" i="1"/>
  <c r="L168" i="1"/>
  <c r="J169" i="1"/>
  <c r="L169" i="1"/>
  <c r="J170" i="1"/>
  <c r="L170" i="1"/>
  <c r="J171" i="1"/>
  <c r="L171" i="1"/>
  <c r="J172" i="1"/>
  <c r="L172" i="1"/>
  <c r="J173" i="1"/>
  <c r="L173" i="1"/>
  <c r="J174" i="1"/>
  <c r="L174" i="1"/>
  <c r="J175" i="1"/>
  <c r="L175" i="1"/>
  <c r="J176" i="1"/>
  <c r="L176" i="1"/>
  <c r="J177" i="1"/>
  <c r="L177" i="1"/>
  <c r="J178" i="1"/>
  <c r="L178" i="1"/>
  <c r="J179" i="1"/>
  <c r="L179" i="1"/>
  <c r="P180" i="1"/>
  <c r="J181" i="1"/>
  <c r="L181" i="1"/>
  <c r="J182" i="1"/>
  <c r="L182" i="1"/>
  <c r="J183" i="1"/>
  <c r="L183" i="1"/>
  <c r="P184" i="1"/>
  <c r="J185" i="1"/>
  <c r="L185" i="1"/>
  <c r="J186" i="1"/>
  <c r="L186" i="1"/>
</calcChain>
</file>

<file path=xl/sharedStrings.xml><?xml version="1.0" encoding="utf-8"?>
<sst xmlns="http://schemas.openxmlformats.org/spreadsheetml/2006/main" count="1258" uniqueCount="235">
  <si>
    <t>Total  Yurtdışı Satışı Gerçekleşen Nominal Tutar (TL)**</t>
  </si>
  <si>
    <t>Total  Yurtdışı Satışa Hazır Nominal Tutar</t>
  </si>
  <si>
    <t>Total  Yurtdışı Tertip İhraç Belgesi Verilen Nominal Tutar</t>
  </si>
  <si>
    <t>Total  Yurtdışı İhraç Limiti Nominal Tutar</t>
  </si>
  <si>
    <t>Reel Sektör  Yurtdışı Satışı Gerçekleşen Nominal Tutar (TL)**</t>
  </si>
  <si>
    <t>Reel Sektör  Yurtdışı Satışa Hazır Nominal Tutar</t>
  </si>
  <si>
    <t>Reel Sektör  Yurtdışı Tertip İhraç Belgesi Verilen Nominal Tutar</t>
  </si>
  <si>
    <t>Reel Sektör  Yurtdışı İhraç Limiti Nominal Tutar</t>
  </si>
  <si>
    <t xml:space="preserve"> Yurtdışı Satışı Gerçekleşen Nominal Tutar (TL)**</t>
  </si>
  <si>
    <t xml:space="preserve"> Yurtdışı Satışa Hazır Nominal Tutar</t>
  </si>
  <si>
    <t xml:space="preserve"> Yurtdışı Tertip İhraç Belgesi Verilen Nominal Tutar</t>
  </si>
  <si>
    <t xml:space="preserve"> Yurtdışı İhraç Limiti Nominal Tutar</t>
  </si>
  <si>
    <t>Borçlanma Aracı</t>
  </si>
  <si>
    <t>Reel Sektör</t>
  </si>
  <si>
    <t>Fonlar  Yurtdışı Satışı Gerçekleşen Nominal Tutar (TL)**</t>
  </si>
  <si>
    <t>Fonlar  Yurtdışı Satışa Hazır Nominal Tutar</t>
  </si>
  <si>
    <t>Fonlar  Yurtdışı Tertip İhraç Belgesi Verilen Nominal Tutar</t>
  </si>
  <si>
    <t>Fonlar  Yurtdışı İhraç Limiti Nominal Tutar</t>
  </si>
  <si>
    <t>VDMK</t>
  </si>
  <si>
    <t>Fonlar</t>
  </si>
  <si>
    <t>Finansal Kurum  Yurtdışı Satışı Gerçekleşen Nominal Tutar (TL)**</t>
  </si>
  <si>
    <t>Finansal Kurum  Yurtdışı Satışa Hazır Nominal Tutar</t>
  </si>
  <si>
    <t>Finansal Kurum  Yurtdışı Tertip İhraç Belgesi Verilen Nominal Tutar</t>
  </si>
  <si>
    <t>Finansal Kurum  Yurtdışı İhraç Limiti Nominal Tutar</t>
  </si>
  <si>
    <t>Varant</t>
  </si>
  <si>
    <t>Kira Sertifikası</t>
  </si>
  <si>
    <t>Finansal Kurum</t>
  </si>
  <si>
    <t>Banka  Yurtdışı Satışı Gerçekleşen Nominal Tutar (TL)**</t>
  </si>
  <si>
    <t>Banka  Yurtdışı Satışa Hazır Nominal Tutar</t>
  </si>
  <si>
    <t>Banka  Yurtdışı Tertip İhraç Belgesi Verilen Nominal Tutar</t>
  </si>
  <si>
    <t>Banka  Yurtdışı İhraç Limiti Nominal Tutar</t>
  </si>
  <si>
    <t>İTMK</t>
  </si>
  <si>
    <t>Banka</t>
  </si>
  <si>
    <t>-</t>
  </si>
  <si>
    <t>Malezya Ringiti</t>
  </si>
  <si>
    <t>Avro</t>
  </si>
  <si>
    <t>ABD Doları</t>
  </si>
  <si>
    <t>Toplamlar</t>
  </si>
  <si>
    <t>Sermaye Piyasası Aracının Türü</t>
  </si>
  <si>
    <t>Grubu</t>
  </si>
  <si>
    <t>Yurtdışı İhraç Limiti Para Birimi</t>
  </si>
  <si>
    <t>Genel Toplam</t>
  </si>
  <si>
    <t>Reel Sektör Total</t>
  </si>
  <si>
    <t>Fonlar Total</t>
  </si>
  <si>
    <t>Finansal Kurum Total</t>
  </si>
  <si>
    <t>Banka Total</t>
  </si>
  <si>
    <t>Toplam Yurtiçi Satışa Hazır Nominal Tutar (TL)</t>
  </si>
  <si>
    <t>Toplam Yurtiçi Satışı Gerçekleşen Nominal Tutar (TL)</t>
  </si>
  <si>
    <t>Toplam Yurtiçi İhraç Limiti Nominal Tutar (TL)</t>
  </si>
  <si>
    <t>Data</t>
  </si>
  <si>
    <t>*** Şartlı onay verilmiş olup, şart yerine getirilmediği için ihraç gerçekleşmemiştir.</t>
  </si>
  <si>
    <t>** 30.12.2016 tarihindeki TCMB Döviz Satış Kuru kullanılmıştır.</t>
  </si>
  <si>
    <t>* Kurul karar tarihindeki TCMB Döviz Satış Kuru kullanılmıştır.</t>
  </si>
  <si>
    <t>Halk Yatırım Menkul Değerler A.Ş.</t>
  </si>
  <si>
    <t>Türkiye Garanti Bankası A.Ş.</t>
  </si>
  <si>
    <t>Şeker Faktoring A.Ş.</t>
  </si>
  <si>
    <t>Başer Faktoring A.Ş.</t>
  </si>
  <si>
    <t>Turknet İletişim Hizmetleri A.Ş.</t>
  </si>
  <si>
    <t>T.C. Ziraat Bankası A.Ş.</t>
  </si>
  <si>
    <t>IC İçtaş Enerji Yatırım Holding A.Ş.</t>
  </si>
  <si>
    <t>İş Yatırım Menkul Değerler A.Ş.</t>
  </si>
  <si>
    <t>KT Sukuk Varlık Kiralama A.Ş.</t>
  </si>
  <si>
    <t>Güven Varlık Yönetim A.Ş.</t>
  </si>
  <si>
    <t>Zorlu Enerji Elektrik Üretim A.Ş.</t>
  </si>
  <si>
    <t>Creditwest Faktoring A.Ş.</t>
  </si>
  <si>
    <t>Nurol Yatırım Bankası A.Ş.</t>
  </si>
  <si>
    <t>Şeker Yatırım Menkul Değerler A.Ş.</t>
  </si>
  <si>
    <t>Türkiye Sınai Kalkınma Bankası A.Ş.</t>
  </si>
  <si>
    <t>Kredi Finans Faktoring Hizmetleri A.Ş.</t>
  </si>
  <si>
    <t>Selah Makine ve Gemicilik Endüstri Ticaret A.Ş.</t>
  </si>
  <si>
    <t>Sümer Faktoring A.Ş.</t>
  </si>
  <si>
    <t>Ak Faktoring A.Ş.</t>
  </si>
  <si>
    <t>Final Varlık Yönetim A.Ş.</t>
  </si>
  <si>
    <t>Doğuş Holding A.Ş.</t>
  </si>
  <si>
    <t>Nurol Holding A.Ş.</t>
  </si>
  <si>
    <t>İnanlar İnşaat A.Ş.</t>
  </si>
  <si>
    <t>Metal Yapı Konut A.Ş.</t>
  </si>
  <si>
    <t>Aktif Yatırım Bankası A.Ş.</t>
  </si>
  <si>
    <t>Tera Menkul Değerler A.Ş. (1) No’lu Ticari Krediler Varlık Finansman Fonu</t>
  </si>
  <si>
    <t>Aktif Yatırım Bankası A.Ş. (3) No'lu Varlık Finansmanı Fonu</t>
  </si>
  <si>
    <t>TFKB Varlık Kiralama A.Ş.</t>
  </si>
  <si>
    <t>Akdeniz Faktoring A.Ş.</t>
  </si>
  <si>
    <t>Söktaş Tekstil Sanayi ve Ticaret A.Ş.</t>
  </si>
  <si>
    <t>Ümran Göz Sağlığı ve Kontak Lens Uygulama Hizmetleri Ticaret A.Ş.</t>
  </si>
  <si>
    <t>Tahsisli/Nitelikli Yatırımcı</t>
  </si>
  <si>
    <t>19.09.2016
14.10.2016</t>
  </si>
  <si>
    <t>Burgan Bank A.Ş.</t>
  </si>
  <si>
    <t>Nitelikli Yatırımcı</t>
  </si>
  <si>
    <t>Deniz Faktoring A.Ş.</t>
  </si>
  <si>
    <t>Yurt Dışı</t>
  </si>
  <si>
    <t>Türkiye Vakıflar Bankası T.A.O.</t>
  </si>
  <si>
    <t>İş Faktoring A.Ş.</t>
  </si>
  <si>
    <t>Enerjisa Elektrik Dağıtım A.Ş.</t>
  </si>
  <si>
    <t>Akfen Holding A.Ş.</t>
  </si>
  <si>
    <t>Türk Traktör ve Ziraat Makineleri A.Ş.</t>
  </si>
  <si>
    <t>Fiba Faktoring A.Ş.</t>
  </si>
  <si>
    <t>Bereket Varlık Kiralama A.Ş.</t>
  </si>
  <si>
    <t>Yapı Kredi Faktoring A.Ş.</t>
  </si>
  <si>
    <t>Kapital Faktoring A.Ş.</t>
  </si>
  <si>
    <t>Türk Ekonomi Bankası A.Ş.</t>
  </si>
  <si>
    <t>Gözde Girişim Sermayesi Yatırım Ortaklığı A.Ş.</t>
  </si>
  <si>
    <t>Ak Yatırım Menkul Değerler A.Ş.</t>
  </si>
  <si>
    <t>Halka Arz</t>
  </si>
  <si>
    <t>Deutsche Bank AG</t>
  </si>
  <si>
    <t>Netlog Lojistik Hizmetleri A.Ş.</t>
  </si>
  <si>
    <t>Turkcell Finansman A.Ş.</t>
  </si>
  <si>
    <t>Akbank T.A.Ş.</t>
  </si>
  <si>
    <t>Halka Arz/Nitelikli Yatırımcı/Tahsisli</t>
  </si>
  <si>
    <t>TF Varlık Kiralama A.Ş.</t>
  </si>
  <si>
    <t>Sardes Faktoring A.Ş.</t>
  </si>
  <si>
    <t>Tacirler Yatırım Menkul Değerler A.Ş.</t>
  </si>
  <si>
    <t>Alternatif Finansal Kiralama A.Ş.</t>
  </si>
  <si>
    <t>Uşak Seramik Sanayi A.Ş.</t>
  </si>
  <si>
    <t>Finansbank A.Ş.</t>
  </si>
  <si>
    <t>Derindere Turizm Otomotiv Ticaret ve Sanayi A.Ş.</t>
  </si>
  <si>
    <t>Şekerbank T.A.Ş.</t>
  </si>
  <si>
    <t>Aktif Yatırım Bankası A.Ş. (2) No’lu Varlık Finansmanı Fonu</t>
  </si>
  <si>
    <t>Odea Bank A.Ş.</t>
  </si>
  <si>
    <t>Eko Faktoring A.Ş.</t>
  </si>
  <si>
    <t>Şeker Finansal Kiralama A.Ş.</t>
  </si>
  <si>
    <t xml:space="preserve">Yapı ve Kredi Bankası A.Ş. </t>
  </si>
  <si>
    <t>Odaş Elektrik Üretim Sanayi Ticaret A.Ş.</t>
  </si>
  <si>
    <t>Derimod Konfeksiyon Ayakkabı Deri Sanayi ve Ticaret A.Ş.</t>
  </si>
  <si>
    <t>Finans Faktoring A.Ş.</t>
  </si>
  <si>
    <t>Lider Faktoring A.Ş.</t>
  </si>
  <si>
    <t>Sarten Ambalaj Sanayi ve Ticaret A.Ş.</t>
  </si>
  <si>
    <t>Analiz Faktoring A.Ş.</t>
  </si>
  <si>
    <t>Oyak Yatırım Menkul Değerler A.Ş.</t>
  </si>
  <si>
    <t>Turk Asset Varlık Yönetim A.Ş.</t>
  </si>
  <si>
    <t>Global Yatırım Holding A.Ş.</t>
  </si>
  <si>
    <t>A1 Kapital Yatırım Menkul Değerler A.Ş.</t>
  </si>
  <si>
    <t>Türkiye İş Bankası A.Ş.</t>
  </si>
  <si>
    <t>Arzum Elektrikli Ev Aletleri Sanayi ve Ticaret A.Ş.</t>
  </si>
  <si>
    <t>Banvit Bandırma Vitaminli Yem Sanayii A.Ş.</t>
  </si>
  <si>
    <t>Net Holding A.Ş.</t>
  </si>
  <si>
    <t>Global Menkul Değerler A.Ş.</t>
  </si>
  <si>
    <t>Bimeks Bilgi İşlem ve Dış Ticaret A.Ş.</t>
  </si>
  <si>
    <t>Yapı ve Kredi Bankası A.Ş.</t>
  </si>
  <si>
    <t>Kardemir Karabür Demir Çelik Sanayi ve Ticaret A.Ş.</t>
  </si>
  <si>
    <t>Boyner Perakende ve Tekstil Yatırımları A.Ş.</t>
  </si>
  <si>
    <t>Çağdaş Faktoring A.Ş.</t>
  </si>
  <si>
    <t>Zorlu Faktoring A.Ş.</t>
  </si>
  <si>
    <t>Kent Faktoring A.Ş.</t>
  </si>
  <si>
    <t>Gürteks İplik Sanayi ve Ticaret A.Ş.</t>
  </si>
  <si>
    <t>Ata Yatırım Menkul Kıymetler A.Ş.</t>
  </si>
  <si>
    <t>Mega Varlık Yönetim A.Ş.</t>
  </si>
  <si>
    <t>Orfin Finansman A.Ş.</t>
  </si>
  <si>
    <t>Ak Finansal Kiralama A.Ş.</t>
  </si>
  <si>
    <t>Gedik Yatırım Holding A.Ş.</t>
  </si>
  <si>
    <t>KT Kira Sertifikaları Varlık Kirlama A.Ş.</t>
  </si>
  <si>
    <t>Türkiye İhracat Kredi Bankası A.Ş.</t>
  </si>
  <si>
    <t>Ünlü Menkul Değerler A.Ş.</t>
  </si>
  <si>
    <t>Finans Finansal Kiralama A.Ş.</t>
  </si>
  <si>
    <t>Yapı Kredi Yatırım Menkul Değerler A.Ş.</t>
  </si>
  <si>
    <t>Garanti Finansal Kiralama A.Ş.</t>
  </si>
  <si>
    <t>Denizbank A.Ş.</t>
  </si>
  <si>
    <t>Çelik Motor Ticaret A.Ş.</t>
  </si>
  <si>
    <t>Pasha Yatırım Bankası A.Ş.</t>
  </si>
  <si>
    <t>Atılım Faktoring A.Ş.</t>
  </si>
  <si>
    <t>Başkent Elektrik Dağıtım A.Ş.</t>
  </si>
  <si>
    <t>Vakıf Faktoring A.Ş.</t>
  </si>
  <si>
    <t>Tahsisli</t>
  </si>
  <si>
    <t>SGT Sanayi ve Ticari Ürünler Dış Ticaret A.Ş.</t>
  </si>
  <si>
    <t>Halk Finansal Kiralama A.Ş.</t>
  </si>
  <si>
    <t>Çalık Enerji Sanayi ve Ticaret A.Ş.</t>
  </si>
  <si>
    <t>Nobel İlaç Sanayi ve Ticaret A.Ş.</t>
  </si>
  <si>
    <t>Tera Menkul Değerler A.Ş.</t>
  </si>
  <si>
    <t>Emay İnşaat Taahhüt Sanayi ve Ticaret A.Ş.</t>
  </si>
  <si>
    <t>Teknik Yapı Teknik Yapılar Sanayi ve Ticaret A.Ş.</t>
  </si>
  <si>
    <t>Otokoç Otomotiv Ticaret ve Sanayi A.Ş.</t>
  </si>
  <si>
    <t>Garanti Faktoring A.Ş.</t>
  </si>
  <si>
    <t>Destek Faktoring A.Ş.</t>
  </si>
  <si>
    <t>Zorlu Enerji Elektrik Üretim A.Ş</t>
  </si>
  <si>
    <t>Fibabanka A.Ş.</t>
  </si>
  <si>
    <t>Aktif Bank Sukuk Varlık Kiralama A.Ş.</t>
  </si>
  <si>
    <t>Demirer Enerji Üretim Sanayi ve Ticaret A.Ş.</t>
  </si>
  <si>
    <t>Deniz Finansal Kiralama A.Ş.</t>
  </si>
  <si>
    <t>ALJ Finansman A.Ş.</t>
  </si>
  <si>
    <t>Ekim Turizm Ticaret ve Sanayi A.Ş.</t>
  </si>
  <si>
    <t>Varyap Varlıbaşlar Yapı Sanayi Turizm Yatırımları Ticaret ve Elektrik Üretim A.Ş</t>
  </si>
  <si>
    <t>AE Arma Elektropanç Elektromekanik Sanayi Mühendislik Taahhüt ve Ticaret A.Ş.</t>
  </si>
  <si>
    <t>Bavet İlaç Sanayi ve Ticaret A.Ş.</t>
  </si>
  <si>
    <t>Türkiye Halk Bankası A.Ş.</t>
  </si>
  <si>
    <t>Deva Holding A.Ş.</t>
  </si>
  <si>
    <t>Kaleseramik Çanakkale Kalebodur Seramik Sanayi A.Ş.</t>
  </si>
  <si>
    <t>Ereğli Tekstil Turizm Sanayi ve Ticaret A.Ş.</t>
  </si>
  <si>
    <t>ING Bank A.Ş.</t>
  </si>
  <si>
    <t>Akdeniz İnşaat ve Eğitim Hizmetleri A.Ş.</t>
  </si>
  <si>
    <t>YDA İnşaat Sanayi ve Ticaret A.Ş.</t>
  </si>
  <si>
    <t>İş Finansal Kiralama A.Ş.</t>
  </si>
  <si>
    <t>Katmerciler Araç Üstü Ekipman Sanayi ve Ticaret A.Ş.</t>
  </si>
  <si>
    <t>Turkish Bank A.Ş.</t>
  </si>
  <si>
    <t>Tat Gıda Sanayi A.Ş.</t>
  </si>
  <si>
    <t>Yapı Kredi Finansal Kiralama A.O.</t>
  </si>
  <si>
    <t>Koç Fiat Kredi Finansman A.Ş.</t>
  </si>
  <si>
    <t>Koç Finansman A.Ş.</t>
  </si>
  <si>
    <t>Vera Varlık Yönetim A.Ş.</t>
  </si>
  <si>
    <t>Ziraat Katılım Varlık Kiralama A.Ş.</t>
  </si>
  <si>
    <t>KT Kira Sertifikaları Varlık Kiralama A.Ş.</t>
  </si>
  <si>
    <t>Nurol Yatırım Bankası A.Ş</t>
  </si>
  <si>
    <t>Halka Arz/Nitelikli Yatırımcı</t>
  </si>
  <si>
    <t>Gedik Yatırım Menkul Değerler A.Ş.</t>
  </si>
  <si>
    <t>Koçtaş Yapı Marketleri Ticaret A.Ş.</t>
  </si>
  <si>
    <t>Reysaş Gayrimenkul Yatırım Ortaklığı A.Ş.</t>
  </si>
  <si>
    <t>Bankpozitif Kredi ve Kalkınma Bankası A.Ş.</t>
  </si>
  <si>
    <t>Huzur Faktoring A.Ş.</t>
  </si>
  <si>
    <t>Ayen Enerji A.Ş.</t>
  </si>
  <si>
    <t>Egeli&amp;Co Tarım Girişim Sermayesi Yatırım Ortaklığı A.Ş.***</t>
  </si>
  <si>
    <t>The House Cafe Turizm ve Ticaret A.Ş.</t>
  </si>
  <si>
    <t>Yeditepe Faktoring A.Ş.</t>
  </si>
  <si>
    <t>Koç Holding A.Ş.</t>
  </si>
  <si>
    <t>TEB Finansman A.Ş.</t>
  </si>
  <si>
    <t>İş Gayrimenkul Yatırım Ortaklığı A.Ş.</t>
  </si>
  <si>
    <t>Korteks Mensucat Sanayi ve Ticaret A.Ş.</t>
  </si>
  <si>
    <t>Tiryaki Agro Gıda Sanayi ve Ticaret A.Ş.</t>
  </si>
  <si>
    <t>ICBC Turkey Bank A.Ş.</t>
  </si>
  <si>
    <t>Say Reklamcılık Yapı Dekorasyon Proje Taahhüt Sanayi ve Ticaret A.Ş.</t>
  </si>
  <si>
    <t>Güven Varlık Yönetimi A.Ş.</t>
  </si>
  <si>
    <t>Devir Faktoring A.Ş.</t>
  </si>
  <si>
    <t>Spektra Jeotek Sanayi ve Ticaret A.Ş.</t>
  </si>
  <si>
    <t>Yurtdışı Satışı Gerçekleşen Nominal Tutar (TL)**</t>
  </si>
  <si>
    <t>Yurtdışı Satışa Hazır Nominal Tutar</t>
  </si>
  <si>
    <t>Yurtdışı Tertip İhraç Belgesi Verilen Nominal Tutar</t>
  </si>
  <si>
    <t>Yurtdışı İhraç Limiti Nominal Tutar</t>
  </si>
  <si>
    <t>Yurtiçi Satışa Hazır Nominal Tutar (TL)</t>
  </si>
  <si>
    <t>Yurtiçi Satışı Gerçekleşen Nominal Tutar (TL)</t>
  </si>
  <si>
    <t>Yurtiçi İhraç Limiti Nominal Tutar ABD Doları Karşılığı*</t>
  </si>
  <si>
    <t>Yurtiçi İhraç Limiti Nominal Tutar (TL)</t>
  </si>
  <si>
    <t xml:space="preserve">Satış Yöntemi
</t>
  </si>
  <si>
    <t>İzahname/ihraç Belgesi
Kurul Kararı Tarihi</t>
  </si>
  <si>
    <t>İşlemden Kaldırma/Olumsuz Sonuçlanma Tarihi</t>
  </si>
  <si>
    <t>İzahname/İhraç Belgesi
Başvuru Tarihi</t>
  </si>
  <si>
    <t>Şirket Adı</t>
  </si>
  <si>
    <t>Sıra</t>
  </si>
  <si>
    <t>2016 YILI İZAHNAME/İHRAÇ BELGESİ ONAYLANAN BORÇLANMA VE DİĞER SERMAYE PİYASASI ARAÇLARI ÖZET DURUM TABLOSU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</si>
</sst>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T_L_-;\-* #,##0.00\ _T_L_-;_-* &quot;-&quot;??\ _T_L_-;_-@_-"/>
    <numFmt numFmtId="165" formatCode="#,##0.00;[Red]#,##0.00"/>
  </numFmts>
  <fonts count="11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1"/>
      <color theme="3" tint="0.3999755851924192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1"/>
      <color theme="1"/>
      <name val="Calibri"/>
      <scheme val="minor"/>
    </font>
    <font>
      <sz val="11"/>
      <color theme="4" tint="-0.249977111117893"/>
      <name val="Calibri"/>
      <family val="2"/>
      <charset val="162"/>
      <scheme val="minor"/>
    </font>
    <font>
      <sz val="11"/>
      <name val="Calibri"/>
      <scheme val="minor"/>
    </font>
    <font>
      <b/>
      <u val="double"/>
      <sz val="22"/>
      <color theme="3" tint="0.3999755851924192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/>
        <bgColor theme="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999999"/>
      </top>
      <bottom style="thin">
        <color indexed="64"/>
      </bottom>
      <diagonal/>
    </border>
    <border>
      <left/>
      <right/>
      <top style="thin">
        <color rgb="FF999999"/>
      </top>
      <bottom style="thin">
        <color indexed="64"/>
      </bottom>
      <diagonal/>
    </border>
    <border>
      <left style="thin">
        <color indexed="64"/>
      </left>
      <right/>
      <top style="thin">
        <color rgb="FF999999"/>
      </top>
      <bottom style="thin">
        <color indexed="64"/>
      </bottom>
      <diagonal/>
    </border>
    <border>
      <left style="thin">
        <color indexed="6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indexed="64"/>
      </left>
      <right/>
      <top style="thin">
        <color rgb="FF999999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5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/>
      </top>
      <bottom style="thin">
        <color theme="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1" xfId="0" applyNumberFormat="1" applyBorder="1"/>
    <xf numFmtId="164" fontId="3" fillId="0" borderId="1" xfId="0" applyNumberFormat="1" applyFont="1" applyBorder="1"/>
    <xf numFmtId="0" fontId="3" fillId="0" borderId="1" xfId="0" applyFont="1" applyBorder="1"/>
    <xf numFmtId="164" fontId="0" fillId="0" borderId="1" xfId="0" applyNumberFormat="1" applyBorder="1"/>
    <xf numFmtId="0" fontId="0" fillId="0" borderId="1" xfId="0" applyBorder="1"/>
    <xf numFmtId="0" fontId="3" fillId="0" borderId="1" xfId="0" applyFont="1" applyBorder="1" applyAlignment="1">
      <alignment horizontal="center"/>
    </xf>
    <xf numFmtId="0" fontId="3" fillId="0" borderId="1" xfId="0" pivotButton="1" applyFont="1" applyBorder="1" applyAlignment="1">
      <alignment horizontal="center"/>
    </xf>
    <xf numFmtId="0" fontId="3" fillId="0" borderId="1" xfId="0" pivotButton="1" applyFont="1" applyBorder="1"/>
    <xf numFmtId="164" fontId="3" fillId="0" borderId="2" xfId="0" applyNumberFormat="1" applyFont="1" applyBorder="1"/>
    <xf numFmtId="164" fontId="3" fillId="0" borderId="3" xfId="0" applyNumberFormat="1" applyFont="1" applyBorder="1"/>
    <xf numFmtId="164" fontId="3" fillId="0" borderId="4" xfId="0" applyNumberFormat="1" applyFont="1" applyBorder="1"/>
    <xf numFmtId="0" fontId="3" fillId="0" borderId="5" xfId="0" applyFont="1" applyBorder="1"/>
    <xf numFmtId="0" fontId="3" fillId="0" borderId="6" xfId="0" applyFont="1" applyBorder="1"/>
    <xf numFmtId="164" fontId="0" fillId="0" borderId="7" xfId="0" applyNumberFormat="1" applyBorder="1"/>
    <xf numFmtId="164" fontId="0" fillId="0" borderId="8" xfId="0" applyNumberFormat="1" applyBorder="1"/>
    <xf numFmtId="164" fontId="0" fillId="0" borderId="9" xfId="0" applyNumberFormat="1" applyBorder="1"/>
    <xf numFmtId="164" fontId="0" fillId="0" borderId="10" xfId="0" applyNumberFormat="1" applyBorder="1"/>
    <xf numFmtId="164" fontId="0" fillId="0" borderId="0" xfId="0" applyNumberFormat="1" applyBorder="1"/>
    <xf numFmtId="164" fontId="0" fillId="0" borderId="11" xfId="0" applyNumberFormat="1" applyBorder="1"/>
    <xf numFmtId="0" fontId="0" fillId="0" borderId="12" xfId="0" applyBorder="1"/>
    <xf numFmtId="0" fontId="3" fillId="0" borderId="13" xfId="0" applyFont="1" applyBorder="1"/>
    <xf numFmtId="0" fontId="0" fillId="0" borderId="14" xfId="0" applyBorder="1"/>
    <xf numFmtId="0" fontId="3" fillId="0" borderId="15" xfId="0" applyFont="1" applyBorder="1"/>
    <xf numFmtId="0" fontId="0" fillId="0" borderId="16" xfId="0" applyBorder="1"/>
    <xf numFmtId="0" fontId="3" fillId="0" borderId="16" xfId="0" applyFont="1" applyBorder="1"/>
    <xf numFmtId="164" fontId="0" fillId="0" borderId="17" xfId="0" applyNumberFormat="1" applyBorder="1"/>
    <xf numFmtId="164" fontId="0" fillId="0" borderId="18" xfId="0" applyNumberFormat="1" applyBorder="1"/>
    <xf numFmtId="164" fontId="0" fillId="0" borderId="19" xfId="0" applyNumberFormat="1" applyBorder="1"/>
    <xf numFmtId="0" fontId="3" fillId="0" borderId="20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22" xfId="0" pivotButton="1" applyFont="1" applyBorder="1"/>
    <xf numFmtId="0" fontId="0" fillId="0" borderId="23" xfId="0" applyBorder="1"/>
    <xf numFmtId="0" fontId="0" fillId="0" borderId="24" xfId="0" applyBorder="1"/>
    <xf numFmtId="0" fontId="0" fillId="0" borderId="22" xfId="0" pivotButton="1" applyBorder="1"/>
    <xf numFmtId="0" fontId="0" fillId="0" borderId="22" xfId="0" applyBorder="1"/>
    <xf numFmtId="4" fontId="0" fillId="0" borderId="0" xfId="0" applyNumberFormat="1" applyFill="1" applyBorder="1"/>
    <xf numFmtId="4" fontId="0" fillId="0" borderId="0" xfId="0" applyNumberFormat="1" applyFont="1" applyFill="1" applyBorder="1" applyAlignment="1">
      <alignment wrapText="1"/>
    </xf>
    <xf numFmtId="4" fontId="0" fillId="0" borderId="0" xfId="0" applyNumberFormat="1" applyFill="1" applyBorder="1" applyAlignment="1">
      <alignment wrapText="1"/>
    </xf>
    <xf numFmtId="4" fontId="4" fillId="0" borderId="0" xfId="0" applyNumberFormat="1" applyFont="1" applyFill="1" applyBorder="1"/>
    <xf numFmtId="0" fontId="0" fillId="0" borderId="0" xfId="0" applyFill="1" applyBorder="1"/>
    <xf numFmtId="0" fontId="0" fillId="0" borderId="0" xfId="0" applyFont="1" applyFill="1" applyBorder="1" applyAlignment="1">
      <alignment horizontal="left" wrapText="1"/>
    </xf>
    <xf numFmtId="0" fontId="5" fillId="0" borderId="0" xfId="0" applyFont="1" applyFill="1" applyBorder="1"/>
    <xf numFmtId="165" fontId="6" fillId="0" borderId="0" xfId="0" applyNumberFormat="1" applyFont="1" applyFill="1" applyBorder="1" applyAlignment="1">
      <alignment wrapText="1"/>
    </xf>
    <xf numFmtId="0" fontId="0" fillId="0" borderId="0" xfId="0" applyFont="1" applyFill="1" applyBorder="1" applyAlignment="1">
      <alignment horizontal="center"/>
    </xf>
    <xf numFmtId="14" fontId="0" fillId="0" borderId="0" xfId="0" applyNumberFormat="1" applyFont="1" applyFill="1" applyBorder="1" applyAlignment="1">
      <alignment horizontal="center"/>
    </xf>
    <xf numFmtId="0" fontId="0" fillId="0" borderId="25" xfId="0" applyFont="1" applyFill="1" applyBorder="1" applyAlignment="1">
      <alignment horizontal="center"/>
    </xf>
    <xf numFmtId="14" fontId="7" fillId="0" borderId="25" xfId="0" applyNumberFormat="1" applyFont="1" applyFill="1" applyBorder="1" applyAlignment="1">
      <alignment horizontal="center"/>
    </xf>
    <xf numFmtId="4" fontId="0" fillId="0" borderId="25" xfId="0" applyNumberFormat="1" applyFont="1" applyFill="1" applyBorder="1" applyAlignment="1">
      <alignment wrapText="1"/>
    </xf>
    <xf numFmtId="0" fontId="0" fillId="0" borderId="25" xfId="0" applyFont="1" applyFill="1" applyBorder="1" applyAlignment="1">
      <alignment horizontal="left" wrapText="1"/>
    </xf>
    <xf numFmtId="4" fontId="8" fillId="0" borderId="26" xfId="0" applyNumberFormat="1" applyFont="1" applyFill="1" applyBorder="1" applyAlignment="1">
      <alignment wrapText="1"/>
    </xf>
    <xf numFmtId="4" fontId="0" fillId="0" borderId="25" xfId="0" applyNumberFormat="1" applyFont="1" applyFill="1" applyBorder="1" applyAlignment="1">
      <alignment horizontal="center"/>
    </xf>
    <xf numFmtId="4" fontId="0" fillId="0" borderId="25" xfId="0" applyNumberFormat="1" applyFont="1" applyFill="1" applyBorder="1" applyAlignment="1">
      <alignment horizontal="left"/>
    </xf>
    <xf numFmtId="0" fontId="5" fillId="0" borderId="0" xfId="0" applyFont="1"/>
    <xf numFmtId="4" fontId="7" fillId="0" borderId="25" xfId="0" applyNumberFormat="1" applyFont="1" applyFill="1" applyBorder="1" applyAlignment="1">
      <alignment horizontal="center"/>
    </xf>
    <xf numFmtId="4" fontId="7" fillId="0" borderId="25" xfId="0" applyNumberFormat="1" applyFont="1" applyFill="1" applyBorder="1" applyAlignment="1">
      <alignment wrapText="1"/>
    </xf>
    <xf numFmtId="0" fontId="0" fillId="0" borderId="25" xfId="0" applyFont="1" applyFill="1" applyBorder="1" applyAlignment="1">
      <alignment horizontal="left"/>
    </xf>
    <xf numFmtId="165" fontId="9" fillId="0" borderId="25" xfId="0" applyNumberFormat="1" applyFont="1" applyFill="1" applyBorder="1" applyAlignment="1">
      <alignment wrapText="1"/>
    </xf>
    <xf numFmtId="0" fontId="7" fillId="0" borderId="25" xfId="0" applyFont="1" applyFill="1" applyBorder="1" applyAlignment="1">
      <alignment horizontal="left" wrapText="1"/>
    </xf>
    <xf numFmtId="14" fontId="0" fillId="0" borderId="25" xfId="0" applyNumberFormat="1" applyFont="1" applyFill="1" applyBorder="1" applyAlignment="1">
      <alignment horizontal="center"/>
    </xf>
    <xf numFmtId="14" fontId="0" fillId="0" borderId="25" xfId="0" applyNumberFormat="1" applyFont="1" applyFill="1" applyBorder="1" applyAlignment="1">
      <alignment horizontal="left"/>
    </xf>
    <xf numFmtId="0" fontId="0" fillId="0" borderId="0" xfId="0" applyBorder="1"/>
    <xf numFmtId="0" fontId="0" fillId="0" borderId="25" xfId="0" applyFill="1" applyBorder="1" applyAlignment="1">
      <alignment horizontal="left"/>
    </xf>
    <xf numFmtId="0" fontId="0" fillId="0" borderId="25" xfId="0" applyFont="1" applyFill="1" applyBorder="1" applyAlignment="1">
      <alignment wrapText="1"/>
    </xf>
    <xf numFmtId="4" fontId="0" fillId="0" borderId="25" xfId="0" applyNumberFormat="1" applyFont="1" applyFill="1" applyBorder="1" applyAlignment="1">
      <alignment horizontal="right" wrapText="1"/>
    </xf>
    <xf numFmtId="4" fontId="0" fillId="0" borderId="25" xfId="0" applyNumberFormat="1" applyFont="1" applyFill="1" applyBorder="1" applyAlignment="1">
      <alignment horizontal="left" wrapText="1"/>
    </xf>
    <xf numFmtId="4" fontId="0" fillId="0" borderId="25" xfId="0" applyNumberFormat="1" applyFill="1" applyBorder="1" applyAlignment="1">
      <alignment wrapText="1"/>
    </xf>
    <xf numFmtId="0" fontId="0" fillId="0" borderId="25" xfId="0" applyFill="1" applyBorder="1" applyAlignment="1">
      <alignment wrapText="1"/>
    </xf>
    <xf numFmtId="164" fontId="1" fillId="0" borderId="25" xfId="1" applyFont="1" applyFill="1" applyBorder="1" applyAlignment="1">
      <alignment horizontal="left"/>
    </xf>
    <xf numFmtId="164" fontId="1" fillId="0" borderId="25" xfId="1" applyFont="1" applyFill="1" applyBorder="1" applyAlignment="1">
      <alignment horizontal="right" wrapText="1"/>
    </xf>
    <xf numFmtId="14" fontId="0" fillId="0" borderId="25" xfId="0" applyNumberFormat="1" applyFont="1" applyFill="1" applyBorder="1" applyAlignment="1">
      <alignment horizontal="center" wrapText="1"/>
    </xf>
    <xf numFmtId="0" fontId="0" fillId="0" borderId="25" xfId="0" applyFill="1" applyBorder="1"/>
    <xf numFmtId="4" fontId="0" fillId="0" borderId="25" xfId="0" applyNumberFormat="1" applyFont="1" applyFill="1" applyBorder="1" applyAlignment="1">
      <alignment horizontal="right"/>
    </xf>
    <xf numFmtId="4" fontId="0" fillId="0" borderId="25" xfId="0" applyNumberFormat="1" applyFill="1" applyBorder="1" applyAlignment="1">
      <alignment horizontal="center" wrapText="1"/>
    </xf>
    <xf numFmtId="164" fontId="1" fillId="0" borderId="25" xfId="1" applyFont="1" applyFill="1" applyBorder="1" applyAlignment="1">
      <alignment wrapText="1"/>
    </xf>
    <xf numFmtId="3" fontId="0" fillId="0" borderId="25" xfId="0" applyNumberFormat="1" applyFont="1" applyFill="1" applyBorder="1" applyAlignment="1">
      <alignment horizontal="center"/>
    </xf>
    <xf numFmtId="0" fontId="0" fillId="0" borderId="25" xfId="0" applyBorder="1"/>
    <xf numFmtId="4" fontId="0" fillId="0" borderId="0" xfId="0" applyNumberFormat="1" applyFont="1" applyFill="1" applyBorder="1" applyAlignment="1">
      <alignment horizontal="left" wrapText="1"/>
    </xf>
    <xf numFmtId="0" fontId="4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wrapText="1"/>
    </xf>
    <xf numFmtId="4" fontId="0" fillId="0" borderId="25" xfId="0" applyNumberFormat="1" applyFont="1" applyFill="1" applyBorder="1" applyAlignment="1">
      <alignment horizontal="center" wrapText="1"/>
    </xf>
    <xf numFmtId="0" fontId="0" fillId="2" borderId="0" xfId="0" applyFill="1"/>
    <xf numFmtId="4" fontId="0" fillId="0" borderId="25" xfId="0" applyNumberFormat="1" applyFill="1" applyBorder="1" applyAlignment="1">
      <alignment horizontal="right" wrapText="1"/>
    </xf>
    <xf numFmtId="0" fontId="0" fillId="0" borderId="0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Fill="1" applyAlignment="1">
      <alignment wrapText="1"/>
    </xf>
    <xf numFmtId="0" fontId="2" fillId="3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2" fillId="3" borderId="27" xfId="0" applyFont="1" applyFill="1" applyBorder="1" applyAlignment="1">
      <alignment horizontal="center" wrapText="1"/>
    </xf>
    <xf numFmtId="0" fontId="2" fillId="3" borderId="28" xfId="0" applyFont="1" applyFill="1" applyBorder="1" applyAlignment="1">
      <alignment horizontal="center" wrapText="1"/>
    </xf>
    <xf numFmtId="0" fontId="2" fillId="3" borderId="25" xfId="0" applyFont="1" applyFill="1" applyBorder="1" applyAlignment="1">
      <alignment horizontal="center" vertical="top" wrapText="1"/>
    </xf>
    <xf numFmtId="0" fontId="2" fillId="3" borderId="29" xfId="0" applyFont="1" applyFill="1" applyBorder="1" applyAlignment="1">
      <alignment horizontal="center" wrapText="1"/>
    </xf>
    <xf numFmtId="0" fontId="2" fillId="3" borderId="29" xfId="0" applyFont="1" applyFill="1" applyBorder="1" applyAlignment="1">
      <alignment horizontal="left" wrapText="1"/>
    </xf>
    <xf numFmtId="0" fontId="10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107">
    <dxf>
      <numFmt numFmtId="4" formatCode="#,##0.00"/>
      <fill>
        <patternFill patternType="none"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/>
        <bottom style="thin">
          <color theme="4" tint="0.39997558519241921"/>
        </bottom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/>
        <bottom style="thin">
          <color theme="4" tint="0.39997558519241921"/>
        </bottom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border diagonalUp="0" diagonalDown="0">
        <left/>
        <right/>
        <top/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border diagonalUp="0" diagonalDown="0">
        <left/>
        <right/>
        <top/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4" formatCode="#,##0.00"/>
      <fill>
        <patternFill patternType="none"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relativeIndent="0" justifyLastLine="0" shrinkToFit="0" readingOrder="0"/>
      <border diagonalUp="0" diagonalDown="0">
        <left/>
        <right/>
        <top/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#,##0.00;[Red]#,##0.00"/>
      <fill>
        <patternFill patternType="none">
          <fgColor indexed="64"/>
          <bgColor indexed="65"/>
        </patternFill>
      </fill>
      <alignment horizontal="general" vertical="bottom" textRotation="0" wrapText="1" relativeIndent="0" justifyLastLine="0" shrinkToFit="0" readingOrder="0"/>
      <border diagonalUp="0" diagonalDown="0" outline="0">
        <left/>
        <right/>
        <top/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/mm/yyyy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/>
        <right/>
        <top/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9" formatCode="d/m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/mm/yyyy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/>
        <right/>
        <top/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/>
        <right/>
        <top/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border outline="0">
        <right style="thin">
          <color theme="4" tint="0.39997558519241921"/>
        </right>
      </border>
    </dxf>
    <dxf>
      <fill>
        <patternFill patternType="none"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1" relativeIndent="0" justifyLastLine="0" shrinkToFit="0" readingOrder="0"/>
    </dxf>
    <dxf>
      <font>
        <b/>
      </font>
    </dxf>
    <dxf>
      <alignment horizontal="center" readingOrder="0"/>
    </dxf>
    <dxf>
      <numFmt numFmtId="164" formatCode="_-* #,##0.00\ _T_L_-;\-* #,##0.00\ _T_L_-;_-* &quot;-&quot;??\ _T_L_-;_-@_-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font>
        <b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4" formatCode="_-* #,##0.00\ _T_L_-;\-* #,##0.00\ _T_L_-;_-* &quot;-&quot;??\ _T_L_-;_-@_-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readingOrder="0"/>
    </dxf>
    <dxf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ngin Yavuz" refreshedDate="42759.595981944447" createdVersion="1" refreshedVersion="4" recordCount="216" upgradeOnRefresh="1">
  <cacheSource type="worksheet">
    <worksheetSource ref="A2:Q218" sheet="Borçlanma ve Diğer Araç İhracı"/>
  </cacheSource>
  <cacheFields count="17">
    <cacheField name="Sıra" numFmtId="0">
      <sharedItems containsSemiMixedTypes="0" containsString="0" containsNumber="1" containsInteger="1" minValue="1" maxValue="216"/>
    </cacheField>
    <cacheField name="Şirket Adı" numFmtId="0">
      <sharedItems/>
    </cacheField>
    <cacheField name="Grubu" numFmtId="0">
      <sharedItems count="4">
        <s v="Reel Sektör"/>
        <s v="Finansal Kurum"/>
        <s v="Banka"/>
        <s v="Fonlar"/>
      </sharedItems>
    </cacheField>
    <cacheField name="Sermaye Piyasası Aracının Türü" numFmtId="0">
      <sharedItems count="5">
        <s v="Borçlanma Aracı"/>
        <s v="Kira Sertifikası"/>
        <s v="İTMK"/>
        <s v="VDMK"/>
        <s v="Varant"/>
      </sharedItems>
    </cacheField>
    <cacheField name="İzahname/İhraç Belgesi_x000a_Başvuru Tarihi" numFmtId="0">
      <sharedItems containsDate="1" containsMixedTypes="1" minDate="2015-09-14T00:00:00" maxDate="2016-12-30T00:00:00"/>
    </cacheField>
    <cacheField name="İşlemden Kaldırma/Olumsuz Sonuçlanma Tarihi" numFmtId="0">
      <sharedItems containsDate="1" containsBlank="1" containsMixedTypes="1" minDate="2016-03-21T00:00:00" maxDate="2016-11-01T00:00:00"/>
    </cacheField>
    <cacheField name="İzahname/ihraç Belgesi_x000a_Kurul Kararı Tarihi" numFmtId="0">
      <sharedItems containsDate="1" containsBlank="1" containsMixedTypes="1" minDate="2016-01-08T00:00:00" maxDate="2016-12-30T00:00:00"/>
    </cacheField>
    <cacheField name="Satış Yöntemi_x000a_" numFmtId="0">
      <sharedItems containsBlank="1"/>
    </cacheField>
    <cacheField name="Yurtiçi İhraç Limiti Nominal Tutar (TL)" numFmtId="0">
      <sharedItems containsBlank="1" containsMixedTypes="1" containsNumber="1" containsInteger="1" minValue="700000" maxValue="20000000000"/>
    </cacheField>
    <cacheField name="Yurtiçi İhraç Limiti Nominal Tutar ABD Doları Karşılığı*" numFmtId="0">
      <sharedItems containsBlank="1" containsMixedTypes="1" containsNumber="1" minValue="242331.92550024236" maxValue="6486135884.5467815"/>
    </cacheField>
    <cacheField name="Yurtiçi Satışı Gerçekleşen Nominal Tutar (TL)" numFmtId="0">
      <sharedItems containsBlank="1" containsMixedTypes="1" containsNumber="1" containsInteger="1" minValue="0" maxValue="6918950000"/>
    </cacheField>
    <cacheField name="Yurtiçi Satışa Hazır Nominal Tutar (TL)" numFmtId="0">
      <sharedItems containsBlank="1" containsMixedTypes="1" containsNumber="1" containsInteger="1" minValue="0" maxValue="18384424229"/>
    </cacheField>
    <cacheField name="Yurtdışı İhraç Limiti Nominal Tutar" numFmtId="0">
      <sharedItems containsString="0" containsBlank="1" containsNumber="1" containsInteger="1" minValue="10000000" maxValue="6000000000" count="14">
        <m/>
        <n v="5000000000"/>
        <n v="4000000000"/>
        <n v="6000000000"/>
        <n v="500000000"/>
        <n v="1000000000"/>
        <n v="250000000"/>
        <n v="2000000000"/>
        <n v="2500000000"/>
        <n v="10000000"/>
        <n v="300000000"/>
        <n v="600000000"/>
        <n v="1200000000"/>
        <n v="95000000"/>
      </sharedItems>
    </cacheField>
    <cacheField name="Yurtdışı İhraç Limiti Para Birimi" numFmtId="0">
      <sharedItems containsBlank="1" count="4">
        <m/>
        <s v="ABD Doları"/>
        <s v="Avro"/>
        <s v="Malezya Ringiti"/>
      </sharedItems>
    </cacheField>
    <cacheField name="Yurtdışı Tertip İhraç Belgesi Verilen Nominal Tutar" numFmtId="0">
      <sharedItems containsString="0" containsBlank="1" containsNumber="1" minValue="0" maxValue="1966389018" count="13">
        <m/>
        <n v="926376560"/>
        <n v="606574190"/>
        <n v="125464871"/>
        <n v="48798500"/>
        <n v="1966389018"/>
        <n v="750000000"/>
        <n v="0"/>
        <n v="100000000"/>
        <n v="500000000"/>
        <n v="674848766.89999998"/>
        <n v="28582000"/>
        <n v="2145000"/>
      </sharedItems>
    </cacheField>
    <cacheField name="Yurtdışı Satışa Hazır Nominal Tutar" numFmtId="0">
      <sharedItems containsString="0" containsBlank="1" containsNumber="1" minValue="0" maxValue="5874535129" count="21">
        <m/>
        <n v="4073623440"/>
        <n v="3393425810"/>
        <n v="5874535129"/>
        <n v="451201500"/>
        <n v="3033610982"/>
        <n v="250000000"/>
        <n v="1000000000"/>
        <n v="150000000"/>
        <n v="2000000000"/>
        <n v="5325151233.1000004"/>
        <n v="1971418000"/>
        <n v="7855000"/>
        <n v="300000000"/>
        <n v="600000000"/>
        <n v="1200000000"/>
        <n v="500000000"/>
        <n v="0"/>
        <n v="4000000000"/>
        <n v="95000000"/>
        <n v="5000000000"/>
      </sharedItems>
    </cacheField>
    <cacheField name="Yurtdışı Satışı Gerçekleşen Nominal Tutar (TL)**" numFmtId="0">
      <sharedItems containsString="0" containsBlank="1" containsNumber="1" containsInteger="1" minValue="0" maxValue="6831744908" count="12">
        <m/>
        <n v="3231904829"/>
        <n v="2125991060"/>
        <n v="168627500"/>
        <n v="161810500"/>
        <n v="6831744908"/>
        <n v="2644125000"/>
        <n v="0"/>
        <n v="352550000"/>
        <n v="1762750000"/>
        <n v="416636133"/>
        <n v="10076584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6">
  <r>
    <n v="1"/>
    <s v="Spektra Jeotek Sanayi ve Ticaret A.Ş."/>
    <x v="0"/>
    <x v="0"/>
    <d v="2015-11-10T00:00:00"/>
    <s v="-"/>
    <d v="2016-01-08T00:00:00"/>
    <s v="Tahsisli/Nitelikli Yatırımcı"/>
    <n v="100000000"/>
    <n v="33411293.017039761"/>
    <n v="0"/>
    <n v="100000000"/>
    <x v="0"/>
    <x v="0"/>
    <x v="0"/>
    <x v="0"/>
    <x v="0"/>
  </r>
  <r>
    <n v="2"/>
    <s v="Devir Faktoring A.Ş."/>
    <x v="1"/>
    <x v="0"/>
    <d v="2015-11-17T00:00:00"/>
    <s v="-"/>
    <d v="2016-01-08T00:00:00"/>
    <s v="Nitelikli Yatırımcı"/>
    <n v="45000000"/>
    <n v="15035081.857667893"/>
    <n v="32125000"/>
    <n v="12875000"/>
    <x v="0"/>
    <x v="0"/>
    <x v="0"/>
    <x v="0"/>
    <x v="0"/>
  </r>
  <r>
    <n v="3"/>
    <s v="Türkiye Garanti Bankası A.Ş."/>
    <x v="2"/>
    <x v="0"/>
    <d v="2015-11-24T00:00:00"/>
    <s v="-"/>
    <d v="2016-01-08T00:00:00"/>
    <s v="Halka Arz"/>
    <n v="12000000000"/>
    <n v="4009355162.0447712"/>
    <n v="2105759143"/>
    <n v="9894240857"/>
    <x v="0"/>
    <x v="0"/>
    <x v="0"/>
    <x v="0"/>
    <x v="0"/>
  </r>
  <r>
    <n v="4"/>
    <s v="Güven Varlık Yönetimi A.Ş."/>
    <x v="1"/>
    <x v="0"/>
    <d v="2015-12-04T00:00:00"/>
    <s v="-"/>
    <d v="2016-01-08T00:00:00"/>
    <s v="Nitelikli Yatırımcı"/>
    <n v="200000000"/>
    <n v="66822586.034079522"/>
    <n v="140150000"/>
    <n v="59850000"/>
    <x v="0"/>
    <x v="0"/>
    <x v="0"/>
    <x v="0"/>
    <x v="0"/>
  </r>
  <r>
    <n v="5"/>
    <s v="Say Reklamcılık Yapı Dekorasyon Proje Taahhüt Sanayi ve Ticaret A.Ş."/>
    <x v="0"/>
    <x v="0"/>
    <d v="2015-12-04T00:00:00"/>
    <s v="-"/>
    <d v="2016-01-08T00:00:00"/>
    <s v="Nitelikli Yatırımcı"/>
    <n v="50000000"/>
    <n v="16705646.50851988"/>
    <n v="20000000"/>
    <n v="30000000"/>
    <x v="0"/>
    <x v="0"/>
    <x v="0"/>
    <x v="0"/>
    <x v="0"/>
  </r>
  <r>
    <n v="6"/>
    <s v="Türkiye Vakıflar Bankası T.A.O."/>
    <x v="2"/>
    <x v="0"/>
    <d v="2015-12-16T00:00:00"/>
    <s v="-"/>
    <d v="2016-01-08T00:00:00"/>
    <s v="Yurt Dışı"/>
    <s v="-"/>
    <s v="-"/>
    <s v="-"/>
    <s v="-"/>
    <x v="1"/>
    <x v="1"/>
    <x v="1"/>
    <x v="1"/>
    <x v="1"/>
  </r>
  <r>
    <n v="7"/>
    <s v="T.C. Ziraat Bankası A.Ş."/>
    <x v="2"/>
    <x v="0"/>
    <d v="2015-12-18T00:00:00"/>
    <s v="-"/>
    <d v="2016-01-08T00:00:00"/>
    <s v="Yurt Dışı"/>
    <s v="-"/>
    <s v="-"/>
    <s v="-"/>
    <s v="-"/>
    <x v="2"/>
    <x v="1"/>
    <x v="2"/>
    <x v="2"/>
    <x v="2"/>
  </r>
  <r>
    <n v="8"/>
    <s v="Şeker Faktoring A.Ş."/>
    <x v="1"/>
    <x v="0"/>
    <d v="2015-11-24T00:00:00"/>
    <s v="-"/>
    <d v="2016-01-14T00:00:00"/>
    <s v="Halka Arz/Nitelikli Yatırımcı/Tahsisli"/>
    <n v="100000000"/>
    <n v="32972830.387760486"/>
    <n v="100000000"/>
    <n v="0"/>
    <x v="0"/>
    <x v="0"/>
    <x v="0"/>
    <x v="0"/>
    <x v="0"/>
  </r>
  <r>
    <n v="9"/>
    <s v="Alternatif Finansal Kiralama A.Ş."/>
    <x v="1"/>
    <x v="0"/>
    <d v="2015-12-10T00:00:00"/>
    <s v="-"/>
    <d v="2016-01-27T00:00:00"/>
    <s v="Nitelikli Yatırımcı"/>
    <n v="300000000"/>
    <n v="99893446.989877462"/>
    <n v="300000000"/>
    <n v="0"/>
    <x v="0"/>
    <x v="0"/>
    <x v="0"/>
    <x v="0"/>
    <x v="0"/>
  </r>
  <r>
    <n v="10"/>
    <s v="T.C. Ziraat Bankası A.Ş."/>
    <x v="2"/>
    <x v="0"/>
    <d v="2015-12-18T00:00:00"/>
    <s v="-"/>
    <d v="2016-01-27T00:00:00"/>
    <s v="Halka Arz/Nitelikli Yatırımcı/Tahsisli"/>
    <n v="15000000000"/>
    <n v="4994672349.4938726"/>
    <n v="6918950000"/>
    <n v="8081050000"/>
    <x v="0"/>
    <x v="0"/>
    <x v="0"/>
    <x v="0"/>
    <x v="0"/>
  </r>
  <r>
    <n v="11"/>
    <s v="ICBC Turkey Bank A.Ş."/>
    <x v="2"/>
    <x v="0"/>
    <d v="2015-12-18T00:00:00"/>
    <s v="-"/>
    <d v="2016-01-27T00:00:00"/>
    <s v="Nitelikli Yatırımcı"/>
    <n v="350000000"/>
    <n v="116542354.82152371"/>
    <n v="0"/>
    <n v="350000000"/>
    <x v="0"/>
    <x v="0"/>
    <x v="0"/>
    <x v="0"/>
    <x v="0"/>
  </r>
  <r>
    <n v="12"/>
    <s v="Tiryaki Agro Gıda Sanayi ve Ticaret A.Ş."/>
    <x v="0"/>
    <x v="0"/>
    <d v="2015-12-25T00:00:00"/>
    <s v="-"/>
    <d v="2016-01-27T00:00:00"/>
    <s v="Nitelikli Yatırımcı"/>
    <n v="250000000"/>
    <n v="83244539.158231214"/>
    <n v="0"/>
    <n v="250000000"/>
    <x v="0"/>
    <x v="0"/>
    <x v="0"/>
    <x v="0"/>
    <x v="0"/>
  </r>
  <r>
    <n v="13"/>
    <s v="Ak Yatırım Menkul Değerler A.Ş."/>
    <x v="1"/>
    <x v="0"/>
    <d v="2015-12-31T00:00:00"/>
    <s v="-"/>
    <d v="2016-01-27T00:00:00"/>
    <s v="Nitelikli Yatırımcı"/>
    <n v="500000000"/>
    <n v="166489078.31646243"/>
    <n v="500000000"/>
    <n v="0"/>
    <x v="0"/>
    <x v="0"/>
    <x v="0"/>
    <x v="0"/>
    <x v="0"/>
  </r>
  <r>
    <n v="14"/>
    <s v="Koç Finansman A.Ş."/>
    <x v="1"/>
    <x v="0"/>
    <d v="2016-01-07T00:00:00"/>
    <s v="-"/>
    <d v="2016-01-27T00:00:00"/>
    <s v="Tahsisli/Nitelikli Yatırımcı"/>
    <n v="522000000"/>
    <n v="173814597.76238677"/>
    <n v="365000000"/>
    <n v="157000000"/>
    <x v="0"/>
    <x v="0"/>
    <x v="0"/>
    <x v="0"/>
    <x v="0"/>
  </r>
  <r>
    <n v="15"/>
    <s v="Türkiye Garanti Bankası A.Ş."/>
    <x v="2"/>
    <x v="0"/>
    <d v="2015-12-24T00:00:00"/>
    <s v="-"/>
    <d v="2016-02-04T00:00:00"/>
    <s v="Yurt Dışı"/>
    <s v="-"/>
    <s v="-"/>
    <s v="-"/>
    <s v="-"/>
    <x v="3"/>
    <x v="1"/>
    <x v="3"/>
    <x v="3"/>
    <x v="3"/>
  </r>
  <r>
    <n v="16"/>
    <s v="Ak Finansal Kiralama A.Ş."/>
    <x v="1"/>
    <x v="0"/>
    <d v="2015-12-24T00:00:00"/>
    <s v="-"/>
    <d v="2016-02-04T00:00:00"/>
    <s v="Yurt Dışı"/>
    <s v="-"/>
    <s v="-"/>
    <s v="-"/>
    <s v="-"/>
    <x v="4"/>
    <x v="1"/>
    <x v="4"/>
    <x v="4"/>
    <x v="4"/>
  </r>
  <r>
    <n v="17"/>
    <s v="Nurol Yatırım Bankası A.Ş."/>
    <x v="2"/>
    <x v="0"/>
    <d v="2016-01-05T00:00:00"/>
    <s v="-"/>
    <d v="2016-02-04T00:00:00"/>
    <s v="Tahsisli/Nitelikli Yatırımcı"/>
    <n v="60000000"/>
    <n v="20621391.256530106"/>
    <n v="60000000"/>
    <n v="0"/>
    <x v="0"/>
    <x v="0"/>
    <x v="0"/>
    <x v="0"/>
    <x v="0"/>
  </r>
  <r>
    <n v="18"/>
    <s v="Korteks Mensucat Sanayi ve Ticaret A.Ş."/>
    <x v="0"/>
    <x v="0"/>
    <d v="2016-01-11T00:00:00"/>
    <s v="-"/>
    <d v="2016-02-04T00:00:00"/>
    <s v="Nitelikli Yatırımcı"/>
    <n v="300000000"/>
    <n v="103106956.28265053"/>
    <n v="180000000"/>
    <n v="120000000"/>
    <x v="0"/>
    <x v="0"/>
    <x v="0"/>
    <x v="0"/>
    <x v="0"/>
  </r>
  <r>
    <n v="19"/>
    <s v="Yapı Kredi Faktoring A.Ş."/>
    <x v="1"/>
    <x v="0"/>
    <d v="2016-01-15T00:00:00"/>
    <s v="-"/>
    <d v="2016-02-04T00:00:00"/>
    <s v="Nitelikli Yatırımcı"/>
    <n v="869000000"/>
    <n v="298666483.36541104"/>
    <n v="843060000"/>
    <n v="25940000"/>
    <x v="0"/>
    <x v="0"/>
    <x v="0"/>
    <x v="0"/>
    <x v="0"/>
  </r>
  <r>
    <n v="20"/>
    <s v="İş Gayrimenkul Yatırım Ortaklığı A.Ş."/>
    <x v="0"/>
    <x v="0"/>
    <d v="2015-12-29T00:00:00"/>
    <s v="-"/>
    <d v="2016-02-15T00:00:00"/>
    <s v="Nitelikli Yatırımcı"/>
    <n v="400000000"/>
    <n v="135620804.23136911"/>
    <n v="400000000"/>
    <n v="0"/>
    <x v="0"/>
    <x v="0"/>
    <x v="0"/>
    <x v="0"/>
    <x v="0"/>
  </r>
  <r>
    <n v="21"/>
    <s v="TEB Finansman A.Ş."/>
    <x v="1"/>
    <x v="0"/>
    <d v="2016-01-13T00:00:00"/>
    <s v="-"/>
    <d v="2016-02-15T00:00:00"/>
    <s v="Tahsisli/Nitelikli Yatırımcı"/>
    <n v="390000000"/>
    <n v="132230284.12558487"/>
    <n v="136360000"/>
    <n v="253640000"/>
    <x v="0"/>
    <x v="0"/>
    <x v="0"/>
    <x v="0"/>
    <x v="0"/>
  </r>
  <r>
    <n v="22"/>
    <s v="Türkiye İş Bankası A.Ş."/>
    <x v="2"/>
    <x v="0"/>
    <d v="2016-01-14T00:00:00"/>
    <s v="-"/>
    <d v="2016-02-15T00:00:00"/>
    <s v="Yurt Dışı"/>
    <s v="-"/>
    <s v="-"/>
    <s v="-"/>
    <s v="-"/>
    <x v="1"/>
    <x v="1"/>
    <x v="5"/>
    <x v="5"/>
    <x v="5"/>
  </r>
  <r>
    <n v="23"/>
    <s v="Türkiye Halk Bankası A.Ş."/>
    <x v="2"/>
    <x v="0"/>
    <d v="2016-01-18T00:00:00"/>
    <s v="-"/>
    <d v="2016-02-15T00:00:00"/>
    <s v="Halka Arz/Nitelikli Yatırımcı/Tahsisli"/>
    <n v="6000000000"/>
    <n v="2034312063.4705365"/>
    <n v="4650000000"/>
    <n v="1350000000"/>
    <x v="0"/>
    <x v="0"/>
    <x v="0"/>
    <x v="0"/>
    <x v="0"/>
  </r>
  <r>
    <n v="24"/>
    <s v="Koç Holding A.Ş."/>
    <x v="0"/>
    <x v="0"/>
    <d v="2016-02-03T00:00:00"/>
    <s v="-"/>
    <d v="2016-02-15T00:00:00"/>
    <s v="Yurt Dışı"/>
    <s v="-"/>
    <s v="-"/>
    <s v="-"/>
    <s v="-"/>
    <x v="5"/>
    <x v="1"/>
    <x v="6"/>
    <x v="6"/>
    <x v="6"/>
  </r>
  <r>
    <n v="25"/>
    <s v="KT Kira Sertifikaları Varlık Kiralama A.Ş."/>
    <x v="1"/>
    <x v="1"/>
    <d v="2016-02-03T00:00:00"/>
    <s v="-"/>
    <d v="2016-02-15T00:00:00"/>
    <s v="Tahsisli/Nitelikli Yatırımcı"/>
    <n v="150000000"/>
    <n v="50857801.586763412"/>
    <n v="140000000"/>
    <n v="10000000"/>
    <x v="0"/>
    <x v="0"/>
    <x v="0"/>
    <x v="0"/>
    <x v="0"/>
  </r>
  <r>
    <n v="26"/>
    <s v="Yeditepe Faktoring A.Ş."/>
    <x v="1"/>
    <x v="0"/>
    <d v="2016-02-03T00:00:00"/>
    <s v="-"/>
    <d v="2016-02-26T00:00:00"/>
    <s v="Nitelikli Yatırımcı"/>
    <n v="180000000"/>
    <n v="61339240.074970186"/>
    <n v="39500000"/>
    <n v="140500000"/>
    <x v="0"/>
    <x v="0"/>
    <x v="0"/>
    <x v="0"/>
    <x v="0"/>
  </r>
  <r>
    <n v="27"/>
    <s v="Yapı Kredi Yatırım Menkul Değerler A.Ş."/>
    <x v="1"/>
    <x v="0"/>
    <d v="2016-02-11T00:00:00"/>
    <s v="-"/>
    <d v="2016-02-26T00:00:00"/>
    <s v="Tahsisli/Nitelikli Yatırımcı"/>
    <n v="2000000000"/>
    <n v="681547111.94411314"/>
    <n v="1999930000"/>
    <n v="70000"/>
    <x v="0"/>
    <x v="0"/>
    <x v="0"/>
    <x v="0"/>
    <x v="0"/>
  </r>
  <r>
    <n v="28"/>
    <s v="The House Cafe Turizm ve Ticaret A.Ş."/>
    <x v="0"/>
    <x v="0"/>
    <d v="2015-12-07T00:00:00"/>
    <s v="-"/>
    <d v="2016-03-04T00:00:00"/>
    <s v="Tahsisli"/>
    <n v="12000000"/>
    <n v="4109729.7852666187"/>
    <n v="1000000"/>
    <n v="11000000"/>
    <x v="0"/>
    <x v="0"/>
    <x v="0"/>
    <x v="0"/>
    <x v="0"/>
  </r>
  <r>
    <n v="29"/>
    <s v="Egeli&amp;Co Tarım Girişim Sermayesi Yatırım Ortaklığı A.Ş.***"/>
    <x v="1"/>
    <x v="0"/>
    <d v="2015-12-10T00:00:00"/>
    <s v="-"/>
    <d v="2016-03-04T00:00:00"/>
    <s v="Tahsisli/Nitelikli Yatırımcı"/>
    <s v="-"/>
    <s v="-"/>
    <s v="-"/>
    <s v="-"/>
    <x v="0"/>
    <x v="0"/>
    <x v="0"/>
    <x v="0"/>
    <x v="0"/>
  </r>
  <r>
    <n v="30"/>
    <s v="Ayen Enerji A.Ş."/>
    <x v="0"/>
    <x v="0"/>
    <d v="2016-01-26T00:00:00"/>
    <s v="-"/>
    <d v="2016-03-04T00:00:00"/>
    <s v="Nitelikli Yatırımcı"/>
    <n v="101000000"/>
    <n v="34590225.692660704"/>
    <n v="50000000"/>
    <n v="51000000"/>
    <x v="0"/>
    <x v="0"/>
    <x v="0"/>
    <x v="0"/>
    <x v="0"/>
  </r>
  <r>
    <n v="31"/>
    <s v="Huzur Faktoring A.Ş."/>
    <x v="1"/>
    <x v="0"/>
    <d v="2016-02-08T00:00:00"/>
    <s v="-"/>
    <d v="2016-03-04T00:00:00"/>
    <s v="Nitelikli Yatırımcı"/>
    <n v="50000000"/>
    <n v="17123874.105277576"/>
    <n v="34500000"/>
    <n v="15500000"/>
    <x v="0"/>
    <x v="0"/>
    <x v="0"/>
    <x v="0"/>
    <x v="0"/>
  </r>
  <r>
    <n v="32"/>
    <s v="Bankpozitif Kredi ve Kalkınma Bankası A.Ş."/>
    <x v="2"/>
    <x v="0"/>
    <d v="2016-02-11T00:00:00"/>
    <s v="-"/>
    <d v="2016-03-04T00:00:00"/>
    <s v="Tahsisli/Nitelikli Yatırımcı"/>
    <n v="205000000"/>
    <n v="70207883.831638068"/>
    <n v="104280000"/>
    <n v="100720000"/>
    <x v="0"/>
    <x v="0"/>
    <x v="0"/>
    <x v="0"/>
    <x v="0"/>
  </r>
  <r>
    <n v="33"/>
    <s v="Akbank T.A.Ş."/>
    <x v="2"/>
    <x v="2"/>
    <d v="2015-11-06T00:00:00"/>
    <s v="-"/>
    <d v="2016-03-10T00:00:00"/>
    <s v="Yurt Dışı"/>
    <s v="-"/>
    <s v="-"/>
    <s v="-"/>
    <s v="-"/>
    <x v="5"/>
    <x v="2"/>
    <x v="7"/>
    <x v="7"/>
    <x v="7"/>
  </r>
  <r>
    <n v="34"/>
    <s v="Reysaş Gayrimenkul Yatırım Ortaklığı A.Ş."/>
    <x v="0"/>
    <x v="0"/>
    <d v="2015-12-29T00:00:00"/>
    <s v="-"/>
    <d v="2016-03-10T00:00:00"/>
    <s v="Nitelikli Yatırımcı"/>
    <n v="100000000"/>
    <n v="34569779.099111557"/>
    <n v="0"/>
    <n v="100000000"/>
    <x v="0"/>
    <x v="0"/>
    <x v="0"/>
    <x v="0"/>
    <x v="0"/>
  </r>
  <r>
    <n v="35"/>
    <s v="Koçtaş Yapı Marketleri Ticaret A.Ş."/>
    <x v="0"/>
    <x v="0"/>
    <d v="2015-12-30T00:00:00"/>
    <s v="-"/>
    <d v="2016-03-10T00:00:00"/>
    <s v="Nitelikli Yatırımcı"/>
    <n v="150000000"/>
    <n v="51854668.648667336"/>
    <n v="100000000"/>
    <n v="50000000"/>
    <x v="0"/>
    <x v="0"/>
    <x v="0"/>
    <x v="0"/>
    <x v="0"/>
  </r>
  <r>
    <n v="36"/>
    <s v="Fibabanka A.Ş."/>
    <x v="2"/>
    <x v="0"/>
    <d v="2016-02-25T00:00:00"/>
    <s v="-"/>
    <d v="2016-03-10T00:00:00"/>
    <s v="Yurt Dışı"/>
    <s v="-"/>
    <s v="-"/>
    <s v="-"/>
    <s v="-"/>
    <x v="6"/>
    <x v="1"/>
    <x v="8"/>
    <x v="8"/>
    <x v="8"/>
  </r>
  <r>
    <n v="37"/>
    <s v="Türkiye Garanti Bankası A.Ş."/>
    <x v="2"/>
    <x v="2"/>
    <d v="2015-11-02T00:00:00"/>
    <s v="-"/>
    <d v="2016-03-23T00:00:00"/>
    <s v="Yurt Dışı"/>
    <s v="-"/>
    <s v="-"/>
    <s v="-"/>
    <s v="-"/>
    <x v="7"/>
    <x v="2"/>
    <x v="7"/>
    <x v="9"/>
    <x v="7"/>
  </r>
  <r>
    <n v="38"/>
    <s v="Gedik Yatırım Menkul Değerler A.Ş."/>
    <x v="1"/>
    <x v="0"/>
    <d v="2016-02-04T00:00:00"/>
    <s v="-"/>
    <d v="2016-03-23T00:00:00"/>
    <s v="Halka Arz/Nitelikli Yatırımcı"/>
    <n v="200000000"/>
    <n v="69577317.794399023"/>
    <n v="102500000"/>
    <n v="97500000"/>
    <x v="0"/>
    <x v="0"/>
    <x v="0"/>
    <x v="0"/>
    <x v="0"/>
  </r>
  <r>
    <n v="39"/>
    <s v="Nurol Yatırım Bankası A.Ş"/>
    <x v="2"/>
    <x v="0"/>
    <d v="2016-02-16T00:00:00"/>
    <s v="-"/>
    <d v="2016-03-23T00:00:00"/>
    <s v="Tahsisli/Nitelikli Yatırımcı"/>
    <n v="160000000"/>
    <n v="55661854.235519223"/>
    <n v="160000000"/>
    <n v="0"/>
    <x v="0"/>
    <x v="0"/>
    <x v="0"/>
    <x v="0"/>
    <x v="0"/>
  </r>
  <r>
    <n v="40"/>
    <s v="KT Kira Sertifikaları Varlık Kiralama A.Ş."/>
    <x v="1"/>
    <x v="1"/>
    <d v="2016-02-19T00:00:00"/>
    <s v="-"/>
    <d v="2016-03-23T00:00:00"/>
    <s v="Halka Arz/Nitelikli Yatırımcı/Tahsisli"/>
    <n v="1850000000"/>
    <n v="643590189.59819102"/>
    <n v="1485113800"/>
    <n v="364886200"/>
    <x v="0"/>
    <x v="0"/>
    <x v="0"/>
    <x v="0"/>
    <x v="0"/>
  </r>
  <r>
    <n v="41"/>
    <s v="Yapı Kredi Yatırım Menkul Değerler A.Ş."/>
    <x v="1"/>
    <x v="0"/>
    <d v="2016-02-23T00:00:00"/>
    <s v="-"/>
    <d v="2016-03-23T00:00:00"/>
    <s v="Nitelikli Yatırımcı"/>
    <n v="250000000"/>
    <n v="86971647.242998794"/>
    <n v="151810310"/>
    <n v="98189690"/>
    <x v="0"/>
    <x v="0"/>
    <x v="0"/>
    <x v="0"/>
    <x v="0"/>
  </r>
  <r>
    <n v="42"/>
    <s v="Ziraat Katılım Varlık Kiralama A.Ş."/>
    <x v="1"/>
    <x v="1"/>
    <d v="2016-02-25T00:00:00"/>
    <s v="-"/>
    <d v="2016-03-23T00:00:00"/>
    <s v="Tahsisli/Nitelikli Yatırımcı"/>
    <n v="1500000000"/>
    <n v="521829883.45799273"/>
    <n v="300000000"/>
    <n v="1200000000"/>
    <x v="0"/>
    <x v="0"/>
    <x v="0"/>
    <x v="0"/>
    <x v="0"/>
  </r>
  <r>
    <n v="43"/>
    <s v="Ak Yatırım Menkul Değerler A.Ş."/>
    <x v="1"/>
    <x v="0"/>
    <d v="2016-03-03T00:00:00"/>
    <s v="-"/>
    <d v="2016-03-23T00:00:00"/>
    <s v="Nitelikli Yatırımcı"/>
    <n v="700000000"/>
    <n v="243520612.28039661"/>
    <n v="700000000"/>
    <n v="0"/>
    <x v="0"/>
    <x v="0"/>
    <x v="0"/>
    <x v="0"/>
    <x v="0"/>
  </r>
  <r>
    <n v="44"/>
    <s v="Vera Varlık Yönetim A.Ş."/>
    <x v="1"/>
    <x v="0"/>
    <d v="2016-02-18T00:00:00"/>
    <s v="-"/>
    <d v="2016-03-31T00:00:00"/>
    <s v="Nitelikli Yatırımcı"/>
    <n v="80000000"/>
    <n v="28268551.236749116"/>
    <n v="50000000"/>
    <n v="30000000"/>
    <x v="0"/>
    <x v="0"/>
    <x v="0"/>
    <x v="0"/>
    <x v="0"/>
  </r>
  <r>
    <n v="45"/>
    <s v="Koç Finansman A.Ş."/>
    <x v="1"/>
    <x v="0"/>
    <d v="2016-02-26T00:00:00"/>
    <s v="-"/>
    <d v="2016-03-31T00:00:00"/>
    <s v="Tahsisli/Nitelikli Yatırımcı"/>
    <n v="195000000"/>
    <n v="68904593.639575973"/>
    <n v="0"/>
    <n v="195000000"/>
    <x v="0"/>
    <x v="0"/>
    <x v="0"/>
    <x v="0"/>
    <x v="0"/>
  </r>
  <r>
    <n v="46"/>
    <s v="Lider Faktoring A.Ş."/>
    <x v="1"/>
    <x v="0"/>
    <d v="2016-03-01T00:00:00"/>
    <s v="-"/>
    <d v="2016-03-31T00:00:00"/>
    <s v="Tahsisli/Nitelikli Yatırımcı"/>
    <n v="200000000"/>
    <n v="70671378.091872796"/>
    <n v="200000000"/>
    <n v="0"/>
    <x v="0"/>
    <x v="0"/>
    <x v="0"/>
    <x v="0"/>
    <x v="0"/>
  </r>
  <r>
    <n v="47"/>
    <s v="Koç Fiat Kredi Finansman A.Ş."/>
    <x v="1"/>
    <x v="0"/>
    <d v="2016-03-04T00:00:00"/>
    <s v="-"/>
    <d v="2016-04-14T00:00:00"/>
    <s v="Nitelikli Yatırımcı"/>
    <n v="290000000"/>
    <n v="101249912.71559249"/>
    <n v="205000000"/>
    <n v="85000000"/>
    <x v="0"/>
    <x v="0"/>
    <x v="0"/>
    <x v="0"/>
    <x v="0"/>
  </r>
  <r>
    <n v="48"/>
    <s v="Yapı Kredi Finansal Kiralama A.O."/>
    <x v="1"/>
    <x v="0"/>
    <d v="2016-03-10T00:00:00"/>
    <s v="-"/>
    <d v="2016-04-14T00:00:00"/>
    <s v="Nitelikli Yatırımcı"/>
    <n v="1500000000"/>
    <n v="523706445.08065081"/>
    <n v="690600000"/>
    <n v="809400000"/>
    <x v="0"/>
    <x v="0"/>
    <x v="0"/>
    <x v="0"/>
    <x v="0"/>
  </r>
  <r>
    <n v="49"/>
    <s v="Tat Gıda Sanayi A.Ş."/>
    <x v="0"/>
    <x v="0"/>
    <d v="2016-03-16T00:00:00"/>
    <s v="-"/>
    <d v="2016-04-14T00:00:00"/>
    <s v="Nitelikli Yatırımcı"/>
    <n v="150000000"/>
    <n v="52370644.508065082"/>
    <n v="50000000"/>
    <n v="100000000"/>
    <x v="0"/>
    <x v="0"/>
    <x v="0"/>
    <x v="0"/>
    <x v="0"/>
  </r>
  <r>
    <n v="50"/>
    <s v="Turkish Bank A.Ş."/>
    <x v="2"/>
    <x v="0"/>
    <d v="2016-03-17T00:00:00"/>
    <s v="-"/>
    <d v="2016-04-14T00:00:00"/>
    <s v="Tahsisli/Nitelikli Yatırımcı"/>
    <n v="118000000"/>
    <n v="41198240.346344531"/>
    <n v="77000000"/>
    <n v="41000000"/>
    <x v="0"/>
    <x v="0"/>
    <x v="0"/>
    <x v="0"/>
    <x v="0"/>
  </r>
  <r>
    <n v="51"/>
    <s v="Analiz Faktoring A.Ş."/>
    <x v="1"/>
    <x v="0"/>
    <d v="2016-03-21T00:00:00"/>
    <s v="-"/>
    <d v="2016-04-14T00:00:00"/>
    <s v="Nitelikli Yatırımcı"/>
    <n v="25000000"/>
    <n v="8728440.7513441797"/>
    <n v="25000000"/>
    <n v="0"/>
    <x v="0"/>
    <x v="0"/>
    <x v="0"/>
    <x v="0"/>
    <x v="0"/>
  </r>
  <r>
    <n v="52"/>
    <s v="Ak Finansal Kiralama A.Ş."/>
    <x v="1"/>
    <x v="0"/>
    <d v="2016-03-21T00:00:00"/>
    <s v="-"/>
    <d v="2016-04-14T00:00:00"/>
    <s v="Tahsisli/Nitelikli Yatırımcı"/>
    <n v="500000000"/>
    <n v="174568815.0268836"/>
    <n v="500000000"/>
    <n v="0"/>
    <x v="0"/>
    <x v="0"/>
    <x v="0"/>
    <x v="0"/>
    <x v="0"/>
  </r>
  <r>
    <n v="53"/>
    <s v="Katmerciler Araç Üstü Ekipman Sanayi ve Ticaret A.Ş."/>
    <x v="0"/>
    <x v="0"/>
    <d v="2016-03-24T00:00:00"/>
    <s v="-"/>
    <d v="2016-04-14T00:00:00"/>
    <s v="Tahsisli/Nitelikli Yatırımcı"/>
    <n v="100000000"/>
    <n v="34913763.005376719"/>
    <n v="48000000"/>
    <n v="52000000"/>
    <x v="0"/>
    <x v="0"/>
    <x v="0"/>
    <x v="0"/>
    <x v="0"/>
  </r>
  <r>
    <n v="54"/>
    <s v="İş Finansal Kiralama A.Ş."/>
    <x v="1"/>
    <x v="0"/>
    <d v="2016-03-30T00:00:00"/>
    <s v="-"/>
    <d v="2016-04-14T00:00:00"/>
    <s v="Nitelikli Yatırımcı"/>
    <n v="1500000000"/>
    <n v="523706445.08065081"/>
    <n v="1064980914"/>
    <n v="435019086"/>
    <x v="0"/>
    <x v="0"/>
    <x v="0"/>
    <x v="0"/>
    <x v="0"/>
  </r>
  <r>
    <n v="55"/>
    <s v="Orfin Finansman A.Ş."/>
    <x v="1"/>
    <x v="0"/>
    <d v="2016-02-25T00:00:00"/>
    <s v="-"/>
    <d v="2016-04-21T00:00:00"/>
    <s v="Nitelikli Yatırımcı"/>
    <n v="405000000"/>
    <n v="143312101.91082802"/>
    <n v="175000000"/>
    <n v="230000000"/>
    <x v="0"/>
    <x v="0"/>
    <x v="0"/>
    <x v="0"/>
    <x v="0"/>
  </r>
  <r>
    <n v="56"/>
    <s v="YDA İnşaat Sanayi ve Ticaret A.Ş."/>
    <x v="0"/>
    <x v="0"/>
    <d v="2016-04-01T00:00:00"/>
    <s v="-"/>
    <d v="2016-04-21T00:00:00"/>
    <s v="Nitelikli Yatırımcı"/>
    <n v="500000000"/>
    <n v="176928520.87756547"/>
    <n v="250000000"/>
    <n v="250000000"/>
    <x v="0"/>
    <x v="0"/>
    <x v="0"/>
    <x v="0"/>
    <x v="0"/>
  </r>
  <r>
    <n v="57"/>
    <s v="Akdeniz İnşaat ve Eğitim Hizmetleri A.Ş."/>
    <x v="0"/>
    <x v="0"/>
    <d v="2016-02-19T00:00:00"/>
    <s v="-"/>
    <d v="2016-04-28T00:00:00"/>
    <s v="Tahsisli/Nitelikli Yatırımcı"/>
    <n v="500000000"/>
    <n v="177304964.5390071"/>
    <n v="0"/>
    <n v="500000000"/>
    <x v="0"/>
    <x v="0"/>
    <x v="0"/>
    <x v="0"/>
    <x v="0"/>
  </r>
  <r>
    <n v="58"/>
    <s v="Creditwest Faktoring A.Ş."/>
    <x v="1"/>
    <x v="0"/>
    <d v="2016-03-18T00:00:00"/>
    <s v="-"/>
    <d v="2016-04-28T00:00:00"/>
    <s v="Nitelikli Yatırımcı"/>
    <n v="260000000"/>
    <n v="92198581.560283691"/>
    <n v="115000000"/>
    <n v="145000000"/>
    <x v="0"/>
    <x v="0"/>
    <x v="0"/>
    <x v="0"/>
    <x v="0"/>
  </r>
  <r>
    <n v="59"/>
    <s v="Final Varlık Yönetim A.Ş."/>
    <x v="1"/>
    <x v="0"/>
    <d v="2016-04-11T00:00:00"/>
    <s v="-"/>
    <d v="2016-04-28T00:00:00"/>
    <s v="Tahsisli/Nitelikli Yatırımcı"/>
    <n v="48000000"/>
    <n v="17021276.595744681"/>
    <n v="48000000"/>
    <n v="0"/>
    <x v="0"/>
    <x v="0"/>
    <x v="0"/>
    <x v="0"/>
    <x v="0"/>
  </r>
  <r>
    <n v="60"/>
    <s v="ING Bank A.Ş."/>
    <x v="2"/>
    <x v="0"/>
    <d v="2016-02-22T00:00:00"/>
    <s v="-"/>
    <d v="2016-05-02T00:00:00"/>
    <s v="Halka Arz/Nitelikli Yatırımcı/Tahsisli"/>
    <n v="2000000000"/>
    <n v="714847380.08435202"/>
    <n v="250000000"/>
    <n v="1750000000"/>
    <x v="0"/>
    <x v="0"/>
    <x v="0"/>
    <x v="0"/>
    <x v="0"/>
  </r>
  <r>
    <n v="61"/>
    <s v="Ereğli Tekstil Turizm Sanayi ve Ticaret A.Ş."/>
    <x v="0"/>
    <x v="0"/>
    <d v="2016-03-01T00:00:00"/>
    <s v="-"/>
    <d v="2016-05-02T00:00:00"/>
    <s v="Nitelikli Yatırımcı"/>
    <n v="200000000"/>
    <n v="71484738.008435205"/>
    <n v="167500000"/>
    <n v="32500000"/>
    <x v="0"/>
    <x v="0"/>
    <x v="0"/>
    <x v="0"/>
    <x v="0"/>
  </r>
  <r>
    <n v="62"/>
    <s v="Kaleseramik Çanakkale Kalebodur Seramik Sanayi A.Ş."/>
    <x v="0"/>
    <x v="0"/>
    <d v="2016-03-03T00:00:00"/>
    <s v="-"/>
    <d v="2016-05-02T00:00:00"/>
    <s v="Nitelikli Yatırımcı"/>
    <n v="100000000"/>
    <n v="35742369.004217602"/>
    <n v="50000000"/>
    <n v="50000000"/>
    <x v="0"/>
    <x v="0"/>
    <x v="0"/>
    <x v="0"/>
    <x v="0"/>
  </r>
  <r>
    <n v="63"/>
    <s v="Deva Holding A.Ş."/>
    <x v="0"/>
    <x v="0"/>
    <d v="2016-04-04T00:00:00"/>
    <s v="-"/>
    <d v="2016-05-02T00:00:00"/>
    <s v="Nitelikli Yatırımcı"/>
    <n v="150000000"/>
    <n v="53613553.5063264"/>
    <n v="100000000"/>
    <n v="50000000"/>
    <x v="0"/>
    <x v="0"/>
    <x v="0"/>
    <x v="0"/>
    <x v="0"/>
  </r>
  <r>
    <n v="64"/>
    <s v="Türkiye Halk Bankası A.Ş."/>
    <x v="2"/>
    <x v="0"/>
    <d v="2016-04-11T00:00:00"/>
    <s v="-"/>
    <d v="2016-05-02T00:00:00"/>
    <s v="Yurt Dışı"/>
    <s v="-"/>
    <s v="-"/>
    <s v="-"/>
    <s v="-"/>
    <x v="8"/>
    <x v="1"/>
    <x v="9"/>
    <x v="9"/>
    <x v="9"/>
  </r>
  <r>
    <n v="65"/>
    <s v="Bavet İlaç Sanayi ve Ticaret A.Ş."/>
    <x v="0"/>
    <x v="0"/>
    <d v="2016-01-22T00:00:00"/>
    <s v="-"/>
    <d v="2016-05-12T00:00:00"/>
    <s v="Tahsisli"/>
    <n v="25000000"/>
    <n v="8462527.9263421558"/>
    <n v="0"/>
    <n v="25000000"/>
    <x v="0"/>
    <x v="0"/>
    <x v="0"/>
    <x v="0"/>
    <x v="0"/>
  </r>
  <r>
    <n v="66"/>
    <s v="AE Arma Elektropanç Elektromekanik Sanayi Mühendislik Taahhüt ve Ticaret A.Ş."/>
    <x v="0"/>
    <x v="0"/>
    <d v="2016-03-25T00:00:00"/>
    <s v="-"/>
    <d v="2016-05-12T00:00:00"/>
    <s v="Tahsisli/Nitelikli Yatırımcı"/>
    <n v="105000000"/>
    <n v="35542617.290637054"/>
    <n v="0"/>
    <n v="105000000"/>
    <x v="0"/>
    <x v="0"/>
    <x v="0"/>
    <x v="0"/>
    <x v="0"/>
  </r>
  <r>
    <n v="67"/>
    <s v="Yapı ve Kredi Bankası A.Ş."/>
    <x v="2"/>
    <x v="0"/>
    <d v="2016-04-04T00:00:00"/>
    <s v="-"/>
    <d v="2016-05-12T00:00:00"/>
    <s v="Yurt Dışı"/>
    <s v="-"/>
    <s v="-"/>
    <s v="-"/>
    <s v="-"/>
    <x v="3"/>
    <x v="1"/>
    <x v="10"/>
    <x v="10"/>
    <x v="10"/>
  </r>
  <r>
    <n v="68"/>
    <s v="Varyap Varlıbaşlar Yapı Sanayi Turizm Yatırımları Ticaret ve Elektrik Üretim A.Ş"/>
    <x v="0"/>
    <x v="0"/>
    <d v="2016-04-19T00:00:00"/>
    <s v="-"/>
    <d v="2016-05-23T00:00:00"/>
    <s v="Tahsisli/Nitelikli Yatırımcı"/>
    <n v="100000000"/>
    <n v="33467202.141900938"/>
    <n v="30000000"/>
    <n v="70000000"/>
    <x v="0"/>
    <x v="0"/>
    <x v="0"/>
    <x v="0"/>
    <x v="0"/>
  </r>
  <r>
    <n v="69"/>
    <s v="Finans Faktoring A.Ş."/>
    <x v="1"/>
    <x v="0"/>
    <d v="2016-04-20T00:00:00"/>
    <s v="-"/>
    <d v="2016-05-23T00:00:00"/>
    <s v="Tahsisli/Nitelikli Yatırımcı"/>
    <n v="231378000"/>
    <n v="77435742.971887544"/>
    <n v="230000000"/>
    <n v="1378000"/>
    <x v="0"/>
    <x v="0"/>
    <x v="0"/>
    <x v="0"/>
    <x v="0"/>
  </r>
  <r>
    <n v="70"/>
    <s v="Ekim Turizm Ticaret ve Sanayi A.Ş."/>
    <x v="0"/>
    <x v="0"/>
    <d v="2016-05-02T00:00:00"/>
    <s v="-"/>
    <d v="2016-05-23T00:00:00"/>
    <s v="Nitelikli Yatırımcı"/>
    <n v="200000000"/>
    <n v="66934404.283801876"/>
    <n v="0"/>
    <n v="200000000"/>
    <x v="0"/>
    <x v="0"/>
    <x v="0"/>
    <x v="0"/>
    <x v="0"/>
  </r>
  <r>
    <n v="71"/>
    <s v="İş Faktoring A.Ş."/>
    <x v="1"/>
    <x v="0"/>
    <d v="2016-05-03T00:00:00"/>
    <s v="-"/>
    <d v="2016-06-01T00:00:00"/>
    <s v="Tahsisli/Nitelikli Yatırımcı"/>
    <n v="440000000"/>
    <n v="148935450.02200183"/>
    <n v="440000000"/>
    <n v="0"/>
    <x v="0"/>
    <x v="0"/>
    <x v="0"/>
    <x v="0"/>
    <x v="0"/>
  </r>
  <r>
    <n v="72"/>
    <s v="ALJ Finansman A.Ş."/>
    <x v="1"/>
    <x v="0"/>
    <d v="2016-05-06T00:00:00"/>
    <s v="-"/>
    <d v="2016-06-01T00:00:00"/>
    <s v="Tahsisli/Nitelikli Yatırımcı"/>
    <n v="150000000"/>
    <n v="50773448.871136986"/>
    <n v="45000000"/>
    <n v="105000000"/>
    <x v="0"/>
    <x v="0"/>
    <x v="0"/>
    <x v="0"/>
    <x v="0"/>
  </r>
  <r>
    <n v="73"/>
    <s v="Finansbank A.Ş."/>
    <x v="2"/>
    <x v="0"/>
    <d v="2016-05-10T00:00:00"/>
    <s v="-"/>
    <d v="2016-06-01T00:00:00"/>
    <s v="Yurt Dışı"/>
    <s v="-"/>
    <s v="-"/>
    <s v="-"/>
    <s v="-"/>
    <x v="7"/>
    <x v="1"/>
    <x v="11"/>
    <x v="11"/>
    <x v="11"/>
  </r>
  <r>
    <n v="74"/>
    <s v="Deniz Finansal Kiralama A.Ş."/>
    <x v="1"/>
    <x v="0"/>
    <d v="2016-05-12T00:00:00"/>
    <s v="-"/>
    <d v="2016-06-01T00:00:00"/>
    <s v="Nitelikli Yatırımcı"/>
    <n v="2000000000"/>
    <n v="676979318.2818265"/>
    <n v="1719500000"/>
    <n v="280500000"/>
    <x v="0"/>
    <x v="0"/>
    <x v="0"/>
    <x v="0"/>
    <x v="0"/>
  </r>
  <r>
    <n v="75"/>
    <s v="Demirer Enerji Üretim Sanayi ve Ticaret A.Ş."/>
    <x v="0"/>
    <x v="0"/>
    <d v="2016-01-15T00:00:00"/>
    <s v="-"/>
    <d v="2016-06-13T00:00:00"/>
    <s v="Yurt Dışı"/>
    <s v="-"/>
    <s v="-"/>
    <s v="-"/>
    <s v="-"/>
    <x v="9"/>
    <x v="2"/>
    <x v="12"/>
    <x v="12"/>
    <x v="7"/>
  </r>
  <r>
    <n v="76"/>
    <s v="Demirer Enerji Üretim Sanayi ve Ticaret A.Ş."/>
    <x v="0"/>
    <x v="0"/>
    <d v="2016-01-15T00:00:00"/>
    <s v="-"/>
    <d v="2016-06-13T00:00:00"/>
    <s v="Tahsisli/Nitelikli Yatırımcı"/>
    <n v="25000000"/>
    <n v="8540876.6355778761"/>
    <n v="0"/>
    <n v="25000000"/>
    <x v="0"/>
    <x v="0"/>
    <x v="0"/>
    <x v="0"/>
    <x v="0"/>
  </r>
  <r>
    <n v="77"/>
    <s v="Şekerbank T.A.Ş."/>
    <x v="2"/>
    <x v="0"/>
    <d v="2016-04-26T00:00:00"/>
    <s v="-"/>
    <d v="2016-06-13T00:00:00"/>
    <s v="Yurt Dışı"/>
    <s v="-"/>
    <s v="-"/>
    <s v="-"/>
    <s v="-"/>
    <x v="10"/>
    <x v="1"/>
    <x v="7"/>
    <x v="13"/>
    <x v="7"/>
  </r>
  <r>
    <n v="78"/>
    <s v="Aktif Bank Sukuk Varlık Kiralama A.Ş."/>
    <x v="1"/>
    <x v="1"/>
    <d v="2016-05-02T00:00:00"/>
    <s v="-"/>
    <d v="2016-06-13T00:00:00"/>
    <s v="Tahsisli/Nitelikli Yatırımcı"/>
    <n v="100000000"/>
    <n v="34163506.542311504"/>
    <n v="75000000"/>
    <n v="25000000"/>
    <x v="0"/>
    <x v="0"/>
    <x v="0"/>
    <x v="0"/>
    <x v="0"/>
  </r>
  <r>
    <n v="79"/>
    <s v="Fibabanka A.Ş."/>
    <x v="2"/>
    <x v="0"/>
    <d v="2016-05-09T00:00:00"/>
    <s v="-"/>
    <d v="2016-06-13T00:00:00"/>
    <s v="Tahsisli/Nitelikli Yatırımcı"/>
    <n v="2000000000"/>
    <n v="683270130.84623015"/>
    <n v="1420240000"/>
    <n v="579760000"/>
    <x v="0"/>
    <x v="0"/>
    <x v="0"/>
    <x v="0"/>
    <x v="0"/>
  </r>
  <r>
    <n v="80"/>
    <s v="Ak Yatırım Menkul Değerler A.Ş."/>
    <x v="1"/>
    <x v="0"/>
    <d v="2016-05-18T00:00:00"/>
    <s v="-"/>
    <d v="2016-06-13T00:00:00"/>
    <s v="Nitelikli Yatırımcı"/>
    <n v="950000000"/>
    <n v="324553312.1519593"/>
    <n v="862385000"/>
    <n v="87615000"/>
    <x v="0"/>
    <x v="0"/>
    <x v="0"/>
    <x v="0"/>
    <x v="0"/>
  </r>
  <r>
    <n v="81"/>
    <s v="Zorlu Enerji Elektrik Üretim A.Ş"/>
    <x v="0"/>
    <x v="0"/>
    <d v="2016-05-12T00:00:00"/>
    <s v="-"/>
    <d v="2016-06-24T00:00:00"/>
    <s v="Nitelikli Yatırımcı"/>
    <n v="106345000"/>
    <n v="36272938.12674807"/>
    <n v="106000000"/>
    <n v="345000"/>
    <x v="0"/>
    <x v="0"/>
    <x v="0"/>
    <x v="0"/>
    <x v="0"/>
  </r>
  <r>
    <n v="82"/>
    <s v="Halk Yatırım Menkul Değerler A.Ş."/>
    <x v="1"/>
    <x v="0"/>
    <d v="2016-05-23T00:00:00"/>
    <s v="-"/>
    <d v="2016-06-24T00:00:00"/>
    <s v="Nitelikli Yatırımcı"/>
    <n v="280000000"/>
    <n v="95504468.244764313"/>
    <n v="280000000"/>
    <n v="0"/>
    <x v="0"/>
    <x v="0"/>
    <x v="0"/>
    <x v="0"/>
    <x v="0"/>
  </r>
  <r>
    <n v="83"/>
    <s v="İş Yatırım Menkul Değerler A.Ş."/>
    <x v="1"/>
    <x v="0"/>
    <d v="2016-05-23T00:00:00"/>
    <s v="-"/>
    <d v="2016-06-24T00:00:00"/>
    <s v="Tahsisli/Nitelikli Yatırımcı"/>
    <n v="2500000000"/>
    <n v="852718466.47110987"/>
    <n v="2021530000"/>
    <n v="478470000"/>
    <x v="0"/>
    <x v="0"/>
    <x v="0"/>
    <x v="0"/>
    <x v="0"/>
  </r>
  <r>
    <n v="84"/>
    <s v="Destek Faktoring A.Ş."/>
    <x v="1"/>
    <x v="0"/>
    <d v="2016-05-23T00:00:00"/>
    <s v="-"/>
    <d v="2016-06-24T00:00:00"/>
    <s v="Nitelikli Yatırımcı"/>
    <n v="300000000"/>
    <n v="102326215.97653319"/>
    <n v="127800000"/>
    <n v="172200000"/>
    <x v="0"/>
    <x v="0"/>
    <x v="0"/>
    <x v="0"/>
    <x v="0"/>
  </r>
  <r>
    <n v="85"/>
    <s v="Garanti Faktoring A.Ş."/>
    <x v="1"/>
    <x v="0"/>
    <d v="2016-06-01T00:00:00"/>
    <s v="-"/>
    <d v="2016-06-24T00:00:00"/>
    <s v="Nitelikli Yatırımcı"/>
    <n v="1000000000"/>
    <n v="341087386.58844393"/>
    <n v="520790000"/>
    <n v="479210000"/>
    <x v="0"/>
    <x v="0"/>
    <x v="0"/>
    <x v="0"/>
    <x v="0"/>
  </r>
  <r>
    <n v="86"/>
    <s v="Otokoç Otomotiv Ticaret ve Sanayi A.Ş."/>
    <x v="0"/>
    <x v="0"/>
    <d v="2016-06-08T00:00:00"/>
    <s v="-"/>
    <d v="2016-06-24T00:00:00"/>
    <s v="Tahsisli/Nitelikli Yatırımcı"/>
    <n v="150000000"/>
    <n v="51163107.988266595"/>
    <n v="150000000"/>
    <n v="0"/>
    <x v="0"/>
    <x v="0"/>
    <x v="0"/>
    <x v="0"/>
    <x v="0"/>
  </r>
  <r>
    <n v="87"/>
    <s v="Teknik Yapı Teknik Yapılar Sanayi ve Ticaret A.Ş."/>
    <x v="0"/>
    <x v="0"/>
    <d v="2016-03-24T00:00:00"/>
    <s v="-"/>
    <d v="2016-06-30T00:00:00"/>
    <s v="Nitelikli Yatırımcı"/>
    <n v="250000000"/>
    <n v="86505190.311418682"/>
    <n v="0"/>
    <n v="250000000"/>
    <x v="0"/>
    <x v="0"/>
    <x v="0"/>
    <x v="0"/>
    <x v="0"/>
  </r>
  <r>
    <n v="88"/>
    <s v="Emay İnşaat Taahhüt Sanayi ve Ticaret A.Ş."/>
    <x v="0"/>
    <x v="0"/>
    <d v="2016-04-28T00:00:00"/>
    <s v="-"/>
    <d v="2016-06-30T00:00:00"/>
    <s v="Nitelikli Yatırımcı"/>
    <n v="500000000"/>
    <n v="173010380.62283736"/>
    <n v="0"/>
    <n v="500000000"/>
    <x v="0"/>
    <x v="0"/>
    <x v="0"/>
    <x v="0"/>
    <x v="0"/>
  </r>
  <r>
    <n v="89"/>
    <s v="Tera Menkul Değerler A.Ş."/>
    <x v="1"/>
    <x v="0"/>
    <d v="2016-05-17T00:00:00"/>
    <s v="-"/>
    <d v="2016-06-30T00:00:00"/>
    <s v="Tahsisli/Nitelikli Yatırımcı"/>
    <n v="95000000"/>
    <n v="32871972.318339098"/>
    <n v="50000000"/>
    <n v="45000000"/>
    <x v="0"/>
    <x v="0"/>
    <x v="0"/>
    <x v="0"/>
    <x v="0"/>
  </r>
  <r>
    <n v="90"/>
    <s v="Aktif Yatırım Bankası A.Ş."/>
    <x v="2"/>
    <x v="0"/>
    <d v="2016-06-08T00:00:00"/>
    <s v="-"/>
    <d v="2016-06-30T00:00:00"/>
    <s v="Tahsisli/Nitelikli Yatırımcı"/>
    <n v="500000000"/>
    <n v="173010380.62283736"/>
    <n v="500000000"/>
    <n v="0"/>
    <x v="0"/>
    <x v="0"/>
    <x v="0"/>
    <x v="0"/>
    <x v="0"/>
  </r>
  <r>
    <n v="91"/>
    <s v="Nurol Yatırım Bankası A.Ş."/>
    <x v="2"/>
    <x v="0"/>
    <d v="2016-06-09T00:00:00"/>
    <s v="-"/>
    <d v="2016-06-30T00:00:00"/>
    <s v="Nitelikli Yatırımcı"/>
    <n v="385690250"/>
    <n v="133456833.9100346"/>
    <n v="385500000"/>
    <n v="190250"/>
    <x v="0"/>
    <x v="0"/>
    <x v="0"/>
    <x v="0"/>
    <x v="0"/>
  </r>
  <r>
    <n v="92"/>
    <s v="Nobel İlaç Sanayi ve Ticaret A.Ş."/>
    <x v="0"/>
    <x v="0"/>
    <d v="2016-04-21T00:00:00"/>
    <s v="-"/>
    <d v="2016-07-15T00:00:00"/>
    <s v="Nitelikli Yatırımcı"/>
    <n v="100000000"/>
    <n v="34618846.500034623"/>
    <n v="50000000"/>
    <n v="50000000"/>
    <x v="0"/>
    <x v="0"/>
    <x v="0"/>
    <x v="0"/>
    <x v="0"/>
  </r>
  <r>
    <n v="93"/>
    <s v="Çalık Enerji Sanayi ve Ticaret A.Ş."/>
    <x v="0"/>
    <x v="0"/>
    <d v="2016-06-10T00:00:00"/>
    <s v="-"/>
    <d v="2016-07-15T00:00:00"/>
    <s v="Tahsisli/Nitelikli Yatırımcı"/>
    <n v="250000000"/>
    <n v="86547116.250086546"/>
    <n v="0"/>
    <n v="250000000"/>
    <x v="0"/>
    <x v="0"/>
    <x v="0"/>
    <x v="0"/>
    <x v="0"/>
  </r>
  <r>
    <n v="94"/>
    <s v="Halk Finansal Kiralama A.Ş."/>
    <x v="1"/>
    <x v="0"/>
    <d v="2016-06-21T00:00:00"/>
    <s v="-"/>
    <d v="2016-07-15T00:00:00"/>
    <s v="Nitelikli Yatırımcı"/>
    <n v="400000000"/>
    <n v="138475386.00013849"/>
    <n v="125000000"/>
    <n v="275000000"/>
    <x v="0"/>
    <x v="0"/>
    <x v="0"/>
    <x v="0"/>
    <x v="0"/>
  </r>
  <r>
    <n v="95"/>
    <s v="SGT Sanayi ve Ticari Ürünler Dış Ticaret A.Ş."/>
    <x v="0"/>
    <x v="0"/>
    <d v="2016-06-27T00:00:00"/>
    <s v="-"/>
    <d v="2016-07-15T00:00:00"/>
    <s v="Tahsisli"/>
    <n v="700000"/>
    <n v="242331.92550024236"/>
    <n v="700000"/>
    <n v="0"/>
    <x v="0"/>
    <x v="0"/>
    <x v="0"/>
    <x v="0"/>
    <x v="0"/>
  </r>
  <r>
    <n v="96"/>
    <s v="Vakıf Faktoring A.Ş."/>
    <x v="1"/>
    <x v="0"/>
    <d v="2016-05-03T00:00:00"/>
    <s v="-"/>
    <d v="2016-07-26T00:00:00"/>
    <s v="Tahsisli/Nitelikli Yatırımcı"/>
    <n v="202964000"/>
    <n v="66749103.824777186"/>
    <n v="202964000"/>
    <n v="0"/>
    <x v="0"/>
    <x v="0"/>
    <x v="0"/>
    <x v="0"/>
    <x v="0"/>
  </r>
  <r>
    <n v="97"/>
    <s v="Başkent Elektrik Dağıtım A.Ş."/>
    <x v="0"/>
    <x v="0"/>
    <d v="2016-06-08T00:00:00"/>
    <s v="-"/>
    <d v="2016-07-26T00:00:00"/>
    <s v="Nitelikli Yatırımcı"/>
    <n v="1000000000"/>
    <n v="328871641.39836222"/>
    <n v="350000000"/>
    <n v="650000000"/>
    <x v="0"/>
    <x v="0"/>
    <x v="0"/>
    <x v="0"/>
    <x v="0"/>
  </r>
  <r>
    <n v="98"/>
    <s v="Türkiye Vakıflar Bankası T.A.O."/>
    <x v="2"/>
    <x v="0"/>
    <d v="2016-06-10T00:00:00"/>
    <s v="-"/>
    <d v="2016-07-26T00:00:00"/>
    <s v="Halka Arz/Nitelikli Yatırımcı/Tahsisli"/>
    <n v="16000000000"/>
    <n v="5261946262.3737955"/>
    <n v="4730127513"/>
    <n v="11269872487"/>
    <x v="0"/>
    <x v="0"/>
    <x v="0"/>
    <x v="0"/>
    <x v="0"/>
  </r>
  <r>
    <n v="99"/>
    <s v="Atılım Faktoring A.Ş."/>
    <x v="1"/>
    <x v="0"/>
    <d v="2016-06-13T00:00:00"/>
    <s v="-"/>
    <d v="2016-07-26T00:00:00"/>
    <s v="Nitelikli Yatırımcı"/>
    <n v="130000000"/>
    <n v="42753313.381787084"/>
    <n v="27000000"/>
    <n v="103000000"/>
    <x v="0"/>
    <x v="0"/>
    <x v="0"/>
    <x v="0"/>
    <x v="0"/>
  </r>
  <r>
    <n v="100"/>
    <s v="Türk Ekonomi Bankası A.Ş."/>
    <x v="2"/>
    <x v="0"/>
    <d v="2016-05-20T00:00:00"/>
    <s v="-"/>
    <d v="2016-10-04T00:00:00"/>
    <s v="Yurt Dışı"/>
    <s v="-"/>
    <s v="-"/>
    <s v="-"/>
    <s v="-"/>
    <x v="11"/>
    <x v="1"/>
    <x v="7"/>
    <x v="14"/>
    <x v="7"/>
  </r>
  <r>
    <n v="101"/>
    <s v="Türkiye Vakıflar Bankası T.A.O."/>
    <x v="2"/>
    <x v="2"/>
    <d v="2016-05-23T00:00:00"/>
    <s v="-"/>
    <d v="2016-10-04T00:00:00"/>
    <s v="Yurt Dışı"/>
    <s v="-"/>
    <s v="-"/>
    <s v="-"/>
    <s v="-"/>
    <x v="7"/>
    <x v="2"/>
    <x v="7"/>
    <x v="9"/>
    <x v="7"/>
  </r>
  <r>
    <n v="102"/>
    <s v="Pasha Yatırım Bankası A.Ş."/>
    <x v="2"/>
    <x v="0"/>
    <d v="2016-06-13T00:00:00"/>
    <s v="-"/>
    <d v="2016-10-04T00:00:00"/>
    <s v="Nitelikli Yatırımcı"/>
    <n v="150000000"/>
    <n v="49426650.850138389"/>
    <n v="37500000"/>
    <n v="112500000"/>
    <x v="0"/>
    <x v="0"/>
    <x v="0"/>
    <x v="0"/>
    <x v="0"/>
  </r>
  <r>
    <n v="103"/>
    <s v="Çelik Motor Ticaret A.Ş."/>
    <x v="0"/>
    <x v="0"/>
    <d v="2016-06-16T00:00:00"/>
    <s v="-"/>
    <d v="2016-10-04T00:00:00"/>
    <s v="Nitelikli Yatırımcı"/>
    <n v="400000000"/>
    <n v="131804402.26703571"/>
    <n v="85000000"/>
    <n v="315000000"/>
    <x v="0"/>
    <x v="0"/>
    <x v="0"/>
    <x v="0"/>
    <x v="0"/>
  </r>
  <r>
    <n v="104"/>
    <s v="Denizbank A.Ş."/>
    <x v="2"/>
    <x v="0"/>
    <d v="2016-06-22T00:00:00"/>
    <s v="-"/>
    <d v="2016-10-04T00:00:00"/>
    <s v="Halka Arz/Nitelikli Yatırımcı/Tahsisli"/>
    <n v="7000000000"/>
    <n v="2306577039.6731248"/>
    <n v="735000000"/>
    <n v="6265000000"/>
    <x v="0"/>
    <x v="0"/>
    <x v="0"/>
    <x v="0"/>
    <x v="0"/>
  </r>
  <r>
    <n v="105"/>
    <s v="Türkiye Garanti Bankası A.Ş."/>
    <x v="2"/>
    <x v="0"/>
    <d v="2016-06-23T00:00:00"/>
    <s v="-"/>
    <d v="2016-10-04T00:00:00"/>
    <s v="Nitelikli Yatırımcı"/>
    <n v="6000000000"/>
    <n v="1977066034.0055356"/>
    <n v="1518504039"/>
    <n v="4481495961"/>
    <x v="0"/>
    <x v="0"/>
    <x v="0"/>
    <x v="0"/>
    <x v="0"/>
  </r>
  <r>
    <n v="106"/>
    <s v="Garanti Finansal Kiralama A.Ş."/>
    <x v="1"/>
    <x v="0"/>
    <d v="2016-06-30T00:00:00"/>
    <s v="-"/>
    <d v="2016-10-04T00:00:00"/>
    <s v="Nitelikli Yatırımcı"/>
    <n v="2500000000"/>
    <n v="823777514.16897321"/>
    <n v="507680000"/>
    <n v="1992320000"/>
    <x v="0"/>
    <x v="0"/>
    <x v="0"/>
    <x v="0"/>
    <x v="0"/>
  </r>
  <r>
    <n v="107"/>
    <s v="Akdeniz Faktoring A.Ş."/>
    <x v="1"/>
    <x v="0"/>
    <d v="2016-07-14T00:00:00"/>
    <s v="-"/>
    <d v="2016-10-04T00:00:00"/>
    <s v="Nitelikli Yatırımcı"/>
    <n v="160000000"/>
    <n v="52721760.906814285"/>
    <n v="70000000"/>
    <n v="90000000"/>
    <x v="0"/>
    <x v="0"/>
    <x v="0"/>
    <x v="0"/>
    <x v="0"/>
  </r>
  <r>
    <n v="108"/>
    <s v="Deniz Faktoring A.Ş."/>
    <x v="1"/>
    <x v="0"/>
    <d v="2016-07-15T00:00:00"/>
    <s v="-"/>
    <d v="2016-10-04T00:00:00"/>
    <s v="Nitelikli Yatırımcı"/>
    <n v="367000000"/>
    <n v="120930539.08000526"/>
    <n v="145000000"/>
    <n v="222000000"/>
    <x v="0"/>
    <x v="0"/>
    <x v="0"/>
    <x v="0"/>
    <x v="0"/>
  </r>
  <r>
    <n v="109"/>
    <s v="Aktif Yatırım Bankası A.Ş. (3) No'lu Varlık Finansmanı Fonu"/>
    <x v="3"/>
    <x v="3"/>
    <d v="2016-07-15T00:00:00"/>
    <s v="-"/>
    <d v="2016-10-04T00:00:00"/>
    <s v="Nitelikli Yatırımcı"/>
    <n v="75000000"/>
    <n v="24713325.425069194"/>
    <n v="75000000"/>
    <n v="0"/>
    <x v="0"/>
    <x v="0"/>
    <x v="0"/>
    <x v="0"/>
    <x v="0"/>
  </r>
  <r>
    <n v="110"/>
    <s v="Yapı Kredi Yatırım Menkul Değerler A.Ş."/>
    <x v="1"/>
    <x v="0"/>
    <d v="2016-07-21T00:00:00"/>
    <s v="-"/>
    <d v="2016-10-04T00:00:00"/>
    <s v="Tahsisli/Nitelikli Yatırımcı"/>
    <n v="1500000000"/>
    <n v="494266508.5013839"/>
    <n v="885790000"/>
    <n v="614210000"/>
    <x v="0"/>
    <x v="0"/>
    <x v="0"/>
    <x v="0"/>
    <x v="0"/>
  </r>
  <r>
    <n v="111"/>
    <s v="Finans Finansal Kiralama A.Ş."/>
    <x v="1"/>
    <x v="0"/>
    <d v="2016-07-25T00:00:00"/>
    <s v="-"/>
    <d v="2016-10-04T00:00:00"/>
    <s v="Tahsisli/Nitelikli Yatırımcı"/>
    <n v="1500000000"/>
    <n v="494266508.5013839"/>
    <n v="178760800"/>
    <n v="1321239200"/>
    <x v="0"/>
    <x v="0"/>
    <x v="0"/>
    <x v="0"/>
    <x v="0"/>
  </r>
  <r>
    <n v="112"/>
    <s v="Ünlü Menkul Değerler A.Ş."/>
    <x v="1"/>
    <x v="0"/>
    <d v="2016-08-02T00:00:00"/>
    <s v="-"/>
    <d v="2016-10-04T00:00:00"/>
    <s v="Nitelikli Yatırımcı"/>
    <n v="150000000"/>
    <n v="49426650.850138389"/>
    <n v="60599861"/>
    <n v="89400139"/>
    <x v="0"/>
    <x v="0"/>
    <x v="0"/>
    <x v="0"/>
    <x v="0"/>
  </r>
  <r>
    <n v="113"/>
    <s v="KT Kira Sertifikaları Varlık Kirlama A.Ş."/>
    <x v="1"/>
    <x v="1"/>
    <d v="2016-08-02T00:00:00"/>
    <s v="-"/>
    <d v="2016-10-04T00:00:00"/>
    <s v="Yurt Dışı"/>
    <s v="-"/>
    <s v="-"/>
    <s v="-"/>
    <s v="-"/>
    <x v="12"/>
    <x v="3"/>
    <x v="7"/>
    <x v="15"/>
    <x v="7"/>
  </r>
  <r>
    <n v="114"/>
    <s v="Türkiye İhracat Kredi Bankası A.Ş."/>
    <x v="2"/>
    <x v="0"/>
    <d v="2016-08-05T00:00:00"/>
    <s v="-"/>
    <d v="2016-10-04T00:00:00"/>
    <s v="Yurt Dışı"/>
    <s v="-"/>
    <s v="-"/>
    <s v="-"/>
    <s v="-"/>
    <x v="5"/>
    <x v="1"/>
    <x v="9"/>
    <x v="16"/>
    <x v="9"/>
  </r>
  <r>
    <n v="115"/>
    <s v="KT Kira Sertifikaları Varlık Kirlama A.Ş."/>
    <x v="1"/>
    <x v="1"/>
    <d v="2016-08-09T00:00:00"/>
    <s v="-"/>
    <d v="2016-10-04T00:00:00"/>
    <s v="Yurt Dışı"/>
    <s v="-"/>
    <s v="-"/>
    <s v="-"/>
    <s v="-"/>
    <x v="4"/>
    <x v="1"/>
    <x v="9"/>
    <x v="17"/>
    <x v="7"/>
  </r>
  <r>
    <n v="116"/>
    <s v="Gedik Yatırım Holding A.Ş."/>
    <x v="0"/>
    <x v="0"/>
    <d v="2016-08-15T00:00:00"/>
    <s v="-"/>
    <d v="2016-10-04T00:00:00"/>
    <s v="Nitelikli Yatırımcı"/>
    <n v="10000000"/>
    <n v="3295110.0566758928"/>
    <n v="10000000"/>
    <n v="0"/>
    <x v="0"/>
    <x v="0"/>
    <x v="0"/>
    <x v="0"/>
    <x v="0"/>
  </r>
  <r>
    <n v="117"/>
    <s v="Ak Finansal Kiralama A.Ş."/>
    <x v="1"/>
    <x v="0"/>
    <d v="2016-09-02T00:00:00"/>
    <s v="-"/>
    <d v="2016-10-04T00:00:00"/>
    <s v="Tahsisli/Nitelikli Yatırımcı"/>
    <n v="1400000000"/>
    <n v="461315407.93462497"/>
    <n v="345000000"/>
    <n v="1055000000"/>
    <x v="0"/>
    <x v="0"/>
    <x v="0"/>
    <x v="0"/>
    <x v="0"/>
  </r>
  <r>
    <n v="118"/>
    <s v="Orfin Finansman A.Ş."/>
    <x v="1"/>
    <x v="0"/>
    <d v="2016-09-05T00:00:00"/>
    <s v="-"/>
    <d v="2016-10-04T00:00:00"/>
    <s v="Tahsisli/Nitelikli Yatırımcı"/>
    <n v="100000000"/>
    <n v="32951100.566758927"/>
    <n v="100000000"/>
    <n v="0"/>
    <x v="0"/>
    <x v="0"/>
    <x v="0"/>
    <x v="0"/>
    <x v="0"/>
  </r>
  <r>
    <n v="119"/>
    <s v="Mega Varlık Yönetim A.Ş."/>
    <x v="1"/>
    <x v="0"/>
    <d v="2016-06-13T00:00:00"/>
    <s v="-"/>
    <d v="2016-10-07T00:00:00"/>
    <s v="Nitelikli Yatırımcı"/>
    <n v="30000000"/>
    <n v="9816753.9267015699"/>
    <n v="9000000"/>
    <n v="21000000"/>
    <x v="0"/>
    <x v="0"/>
    <x v="0"/>
    <x v="0"/>
    <x v="0"/>
  </r>
  <r>
    <n v="120"/>
    <s v="Ata Yatırım Menkul Kıymetler A.Ş."/>
    <x v="1"/>
    <x v="0"/>
    <d v="2016-06-16T00:00:00"/>
    <s v="-"/>
    <d v="2016-10-07T00:00:00"/>
    <s v="Tahsisli/Nitelikli Yatırımcı"/>
    <n v="30000000"/>
    <n v="9816753.9267015699"/>
    <n v="0"/>
    <n v="30000000"/>
    <x v="0"/>
    <x v="0"/>
    <x v="0"/>
    <x v="0"/>
    <x v="0"/>
  </r>
  <r>
    <n v="121"/>
    <s v="Gürteks İplik Sanayi ve Ticaret A.Ş."/>
    <x v="0"/>
    <x v="0"/>
    <d v="2016-06-17T00:00:00"/>
    <s v="-"/>
    <d v="2016-10-07T00:00:00"/>
    <s v="Tahsisli/Nitelikli Yatırımcı"/>
    <n v="100000000"/>
    <n v="32722513.089005236"/>
    <n v="0"/>
    <n v="100000000"/>
    <x v="0"/>
    <x v="0"/>
    <x v="0"/>
    <x v="0"/>
    <x v="0"/>
  </r>
  <r>
    <n v="122"/>
    <s v="İş Yatırım Menkul Değerler A.Ş."/>
    <x v="1"/>
    <x v="4"/>
    <d v="2016-06-20T00:00:00"/>
    <s v="-"/>
    <d v="2016-10-07T00:00:00"/>
    <s v="Halka Arz"/>
    <n v="80000000"/>
    <n v="26178010.471204188"/>
    <n v="26715000"/>
    <n v="53285000"/>
    <x v="0"/>
    <x v="0"/>
    <x v="0"/>
    <x v="0"/>
    <x v="0"/>
  </r>
  <r>
    <n v="123"/>
    <s v="Kent Faktoring A.Ş."/>
    <x v="1"/>
    <x v="0"/>
    <d v="2016-06-23T00:00:00"/>
    <s v="-"/>
    <d v="2016-10-07T00:00:00"/>
    <s v="Nitelikli Yatırımcı"/>
    <n v="20000000"/>
    <n v="6544502.6178010469"/>
    <n v="0"/>
    <n v="20000000"/>
    <x v="0"/>
    <x v="0"/>
    <x v="0"/>
    <x v="0"/>
    <x v="0"/>
  </r>
  <r>
    <n v="124"/>
    <s v="Zorlu Faktoring A.Ş."/>
    <x v="1"/>
    <x v="0"/>
    <d v="2016-06-30T00:00:00"/>
    <s v="-"/>
    <d v="2016-10-07T00:00:00"/>
    <s v="Nitelikli Yatırımcı"/>
    <n v="140000000"/>
    <n v="45811518.324607328"/>
    <n v="50000000"/>
    <n v="90000000"/>
    <x v="0"/>
    <x v="0"/>
    <x v="0"/>
    <x v="0"/>
    <x v="0"/>
  </r>
  <r>
    <n v="125"/>
    <s v="Çağdaş Faktoring A.Ş."/>
    <x v="1"/>
    <x v="0"/>
    <d v="2016-07-15T00:00:00"/>
    <s v="-"/>
    <d v="2016-10-07T00:00:00"/>
    <s v="Nitelikli Yatırımcı"/>
    <n v="75000000"/>
    <n v="24541884.816753928"/>
    <n v="50000000"/>
    <n v="25000000"/>
    <x v="0"/>
    <x v="0"/>
    <x v="0"/>
    <x v="0"/>
    <x v="0"/>
  </r>
  <r>
    <n v="126"/>
    <s v="Boyner Perakende ve Tekstil Yatırımları A.Ş."/>
    <x v="0"/>
    <x v="0"/>
    <d v="2016-08-29T00:00:00"/>
    <s v="-"/>
    <d v="2016-10-07T00:00:00"/>
    <s v="Tahsisli/Nitelikli Yatırımcı"/>
    <n v="300000000"/>
    <n v="98167539.26701571"/>
    <n v="0"/>
    <n v="300000000"/>
    <x v="0"/>
    <x v="0"/>
    <x v="0"/>
    <x v="0"/>
    <x v="0"/>
  </r>
  <r>
    <n v="127"/>
    <s v="Kardemir Karabür Demir Çelik Sanayi ve Ticaret A.Ş."/>
    <x v="0"/>
    <x v="0"/>
    <d v="2016-09-01T00:00:00"/>
    <s v="-"/>
    <d v="2016-10-07T00:00:00"/>
    <s v="Nitelikli Yatırımcı"/>
    <n v="400000000"/>
    <n v="130890052.35602094"/>
    <n v="0"/>
    <n v="400000000"/>
    <x v="0"/>
    <x v="0"/>
    <x v="0"/>
    <x v="0"/>
    <x v="0"/>
  </r>
  <r>
    <n v="128"/>
    <s v="Yapı ve Kredi Bankası A.Ş."/>
    <x v="2"/>
    <x v="2"/>
    <d v="2015-10-14T00:00:00"/>
    <s v="-"/>
    <d v="2016-10-14T00:00:00"/>
    <s v="Yurt Dışı"/>
    <s v="-"/>
    <s v="-"/>
    <s v="-"/>
    <s v="-"/>
    <x v="5"/>
    <x v="2"/>
    <x v="7"/>
    <x v="7"/>
    <x v="7"/>
  </r>
  <r>
    <n v="129"/>
    <s v="Bimeks Bilgi İşlem ve Dış Ticaret A.Ş."/>
    <x v="0"/>
    <x v="0"/>
    <d v="2016-08-23T00:00:00"/>
    <s v="-"/>
    <d v="2016-10-14T00:00:00"/>
    <s v="Nitelikli Yatırımcı"/>
    <n v="55000000"/>
    <n v="17786689.088674728"/>
    <n v="0"/>
    <n v="55000000"/>
    <x v="0"/>
    <x v="0"/>
    <x v="0"/>
    <x v="0"/>
    <x v="0"/>
  </r>
  <r>
    <n v="130"/>
    <s v="Türk Ekonomi Bankası A.Ş."/>
    <x v="2"/>
    <x v="0"/>
    <d v="2016-06-13T00:00:00"/>
    <s v="-"/>
    <d v="2016-10-25T00:00:00"/>
    <s v="Halka Arz/Nitelikli Yatırımcı/Tahsisli"/>
    <n v="3000000000"/>
    <n v="972920382.68201721"/>
    <n v="622660000"/>
    <n v="2377340000"/>
    <x v="0"/>
    <x v="0"/>
    <x v="0"/>
    <x v="0"/>
    <x v="0"/>
  </r>
  <r>
    <n v="131"/>
    <s v="Global Menkul Değerler A.Ş."/>
    <x v="1"/>
    <x v="0"/>
    <d v="2016-07-27T00:00:00"/>
    <s v="-"/>
    <d v="2016-10-25T00:00:00"/>
    <s v="Tahsisli/Nitelikli Yatırımcı"/>
    <n v="100000000"/>
    <n v="32430679.422733907"/>
    <n v="0"/>
    <n v="100000000"/>
    <x v="0"/>
    <x v="0"/>
    <x v="0"/>
    <x v="0"/>
    <x v="0"/>
  </r>
  <r>
    <n v="132"/>
    <s v="Net Holding A.Ş."/>
    <x v="0"/>
    <x v="0"/>
    <d v="2016-08-05T00:00:00"/>
    <s v="-"/>
    <d v="2016-10-25T00:00:00"/>
    <s v="Tahsisli/Nitelikli Yatırımcı"/>
    <n v="600000000"/>
    <n v="194584076.53640345"/>
    <n v="100000000"/>
    <n v="500000000"/>
    <x v="0"/>
    <x v="0"/>
    <x v="0"/>
    <x v="0"/>
    <x v="0"/>
  </r>
  <r>
    <n v="133"/>
    <s v="Banvit Bandırma Vitaminli Yem Sanayii A.Ş."/>
    <x v="0"/>
    <x v="0"/>
    <d v="2016-08-15T00:00:00"/>
    <s v="-"/>
    <d v="2016-10-25T00:00:00"/>
    <s v="Nitelikli Yatırımcı"/>
    <n v="100000000"/>
    <n v="32430679.422733907"/>
    <n v="0"/>
    <n v="100000000"/>
    <x v="0"/>
    <x v="0"/>
    <x v="0"/>
    <x v="0"/>
    <x v="0"/>
  </r>
  <r>
    <n v="134"/>
    <s v="Ak Yatırım Menkul Değerler A.Ş."/>
    <x v="1"/>
    <x v="0"/>
    <d v="2016-08-26T00:00:00"/>
    <s v="-"/>
    <d v="2016-10-25T00:00:00"/>
    <s v="Nitelikli Yatırımcı"/>
    <n v="300000000"/>
    <n v="97292038.268201724"/>
    <n v="300000000"/>
    <n v="0"/>
    <x v="0"/>
    <x v="0"/>
    <x v="0"/>
    <x v="0"/>
    <x v="0"/>
  </r>
  <r>
    <n v="135"/>
    <s v="Halk Yatırım Menkul Değerler A.Ş."/>
    <x v="1"/>
    <x v="0"/>
    <d v="2016-08-31T00:00:00"/>
    <s v="-"/>
    <d v="2016-10-25T00:00:00"/>
    <s v="Nitelikli Yatırımcı"/>
    <n v="290000000"/>
    <n v="94048970.32592833"/>
    <n v="275650000"/>
    <n v="14350000"/>
    <x v="0"/>
    <x v="0"/>
    <x v="0"/>
    <x v="0"/>
    <x v="0"/>
  </r>
  <r>
    <n v="136"/>
    <s v="Akbank T.A.Ş."/>
    <x v="2"/>
    <x v="0"/>
    <d v="2016-09-05T00:00:00"/>
    <s v="-"/>
    <d v="2016-10-25T00:00:00"/>
    <s v="Halka Arz/Nitelikli Yatırımcı/Tahsisli"/>
    <n v="10000000000"/>
    <n v="3243067942.2733908"/>
    <n v="50000000"/>
    <n v="9950000000"/>
    <x v="0"/>
    <x v="0"/>
    <x v="0"/>
    <x v="0"/>
    <x v="0"/>
  </r>
  <r>
    <n v="137"/>
    <s v="Arzum Elektrikli Ev Aletleri Sanayi ve Ticaret A.Ş."/>
    <x v="0"/>
    <x v="0"/>
    <d v="2016-09-06T00:00:00"/>
    <s v="-"/>
    <d v="2016-10-25T00:00:00"/>
    <s v="Tahsisli/Nitelikli Yatırımcı"/>
    <n v="75000000"/>
    <n v="24323009.567050431"/>
    <n v="0"/>
    <n v="75000000"/>
    <x v="0"/>
    <x v="0"/>
    <x v="0"/>
    <x v="0"/>
    <x v="0"/>
  </r>
  <r>
    <n v="138"/>
    <s v="Türkiye İş Bankası A.Ş."/>
    <x v="2"/>
    <x v="0"/>
    <d v="2016-09-07T00:00:00"/>
    <s v="-"/>
    <d v="2016-10-25T00:00:00"/>
    <s v="Halka Arz/Nitelikli Yatırımcı/Tahsisli"/>
    <n v="20000000000"/>
    <n v="6486135884.5467815"/>
    <n v="1615575771"/>
    <n v="18384424229"/>
    <x v="0"/>
    <x v="0"/>
    <x v="0"/>
    <x v="0"/>
    <x v="0"/>
  </r>
  <r>
    <n v="139"/>
    <s v="A1 Kapital Yatırım Menkul Değerler A.Ş."/>
    <x v="1"/>
    <x v="0"/>
    <d v="2016-09-08T00:00:00"/>
    <s v="-"/>
    <d v="2016-10-25T00:00:00"/>
    <s v="Nitelikli Yatırımcı"/>
    <n v="30000000"/>
    <n v="9729203.8268201724"/>
    <n v="0"/>
    <n v="30000000"/>
    <x v="0"/>
    <x v="0"/>
    <x v="0"/>
    <x v="0"/>
    <x v="0"/>
  </r>
  <r>
    <n v="140"/>
    <s v="Global Yatırım Holding A.Ş."/>
    <x v="0"/>
    <x v="0"/>
    <d v="2016-09-08T00:00:00"/>
    <s v="-"/>
    <d v="2016-10-25T00:00:00"/>
    <s v="Nitelikli Yatırımcı"/>
    <n v="100000000"/>
    <n v="32430679.422733907"/>
    <n v="85000000"/>
    <n v="15000000"/>
    <x v="0"/>
    <x v="0"/>
    <x v="0"/>
    <x v="0"/>
    <x v="0"/>
  </r>
  <r>
    <n v="141"/>
    <s v="Turk Asset Varlık Yönetim A.Ş."/>
    <x v="1"/>
    <x v="0"/>
    <d v="2016-09-19T00:00:00"/>
    <s v="-"/>
    <d v="2016-10-25T00:00:00"/>
    <s v="Nitelikli Yatırımcı"/>
    <n v="150000000"/>
    <n v="48646019.134100862"/>
    <n v="0"/>
    <n v="150000000"/>
    <x v="0"/>
    <x v="0"/>
    <x v="0"/>
    <x v="0"/>
    <x v="0"/>
  </r>
  <r>
    <n v="142"/>
    <s v="Oyak Yatırım Menkul Değerler A.Ş."/>
    <x v="1"/>
    <x v="0"/>
    <d v="2016-10-03T00:00:00"/>
    <s v="-"/>
    <d v="2016-10-25T00:00:00"/>
    <s v="Nitelikli Yatırımcı"/>
    <n v="150000000"/>
    <n v="48646019.134100862"/>
    <n v="40000000"/>
    <n v="110000000"/>
    <x v="0"/>
    <x v="0"/>
    <x v="0"/>
    <x v="0"/>
    <x v="0"/>
  </r>
  <r>
    <n v="143"/>
    <s v="Aktif Yatırım Bankası A.Ş."/>
    <x v="2"/>
    <x v="0"/>
    <d v="2016-10-11T00:00:00"/>
    <s v="-"/>
    <d v="2016-10-25T00:00:00"/>
    <s v="Tahsisli/Nitelikli Yatırımcı"/>
    <n v="1000000000"/>
    <n v="324306794.22733909"/>
    <n v="430000000"/>
    <n v="570000000"/>
    <x v="0"/>
    <x v="0"/>
    <x v="0"/>
    <x v="0"/>
    <x v="0"/>
  </r>
  <r>
    <n v="144"/>
    <s v="Analiz Faktoring A.Ş."/>
    <x v="1"/>
    <x v="0"/>
    <d v="2016-10-03T00:00:00"/>
    <s v="-"/>
    <d v="2016-11-03T00:00:00"/>
    <s v="Nitelikli Yatırımcı"/>
    <n v="34000000"/>
    <n v="10904076.200250152"/>
    <n v="13000000"/>
    <n v="21000000"/>
    <x v="0"/>
    <x v="0"/>
    <x v="0"/>
    <x v="0"/>
    <x v="0"/>
  </r>
  <r>
    <n v="145"/>
    <s v="Sarten Ambalaj Sanayi ve Ticaret A.Ş."/>
    <x v="0"/>
    <x v="0"/>
    <d v="2016-10-03T00:00:00"/>
    <s v="-"/>
    <d v="2016-11-03T00:00:00"/>
    <s v="Nitelikli Yatırımcı"/>
    <n v="100000000"/>
    <n v="32070812.353676919"/>
    <n v="50000000"/>
    <n v="50000000"/>
    <x v="0"/>
    <x v="0"/>
    <x v="0"/>
    <x v="0"/>
    <x v="0"/>
  </r>
  <r>
    <n v="146"/>
    <s v="Lider Faktoring A.Ş."/>
    <x v="1"/>
    <x v="0"/>
    <d v="2016-10-06T00:00:00"/>
    <s v="-"/>
    <d v="2016-11-03T00:00:00"/>
    <s v="Tahsisli/Nitelikli Yatırımcı"/>
    <n v="225000000"/>
    <n v="72159327.795773059"/>
    <n v="32000000"/>
    <n v="193000000"/>
    <x v="0"/>
    <x v="0"/>
    <x v="0"/>
    <x v="0"/>
    <x v="0"/>
  </r>
  <r>
    <n v="147"/>
    <s v="Finans Faktoring A.Ş."/>
    <x v="1"/>
    <x v="0"/>
    <d v="2016-10-07T00:00:00"/>
    <s v="-"/>
    <d v="2016-11-03T00:00:00"/>
    <s v="Tahsisli/Nitelikli Yatırımcı"/>
    <n v="230000000"/>
    <n v="73762868.413456917"/>
    <n v="170000000"/>
    <n v="60000000"/>
    <x v="0"/>
    <x v="0"/>
    <x v="0"/>
    <x v="0"/>
    <x v="0"/>
  </r>
  <r>
    <n v="148"/>
    <s v="Derimod Konfeksiyon Ayakkabı Deri Sanayi ve Ticaret A.Ş."/>
    <x v="0"/>
    <x v="0"/>
    <d v="2016-10-10T00:00:00"/>
    <s v="-"/>
    <d v="2016-11-03T00:00:00"/>
    <s v="Nitelikli Yatırımcı"/>
    <n v="35000000"/>
    <n v="11224784.323786922"/>
    <n v="0"/>
    <n v="35000000"/>
    <x v="0"/>
    <x v="0"/>
    <x v="0"/>
    <x v="0"/>
    <x v="0"/>
  </r>
  <r>
    <n v="149"/>
    <s v="Odaş Elektrik Üretim Sanayi Ticaret A.Ş."/>
    <x v="0"/>
    <x v="0"/>
    <d v="2016-09-06T00:00:00"/>
    <s v="-"/>
    <d v="2016-11-11T00:00:00"/>
    <s v="Nitelikli Yatırımcı"/>
    <n v="100000000"/>
    <n v="30631624.088709183"/>
    <n v="0"/>
    <n v="100000000"/>
    <x v="0"/>
    <x v="0"/>
    <x v="0"/>
    <x v="0"/>
    <x v="0"/>
  </r>
  <r>
    <n v="150"/>
    <s v="Yapı ve Kredi Bankası A.Ş. "/>
    <x v="2"/>
    <x v="0"/>
    <d v="2016-09-19T00:00:00"/>
    <s v="-"/>
    <d v="2016-11-11T00:00:00"/>
    <s v="Halka Arz/Nitelikli Yatırımcı/Tahsisli"/>
    <n v="10000000000"/>
    <n v="3063162408.8709183"/>
    <n v="0"/>
    <n v="10000000000"/>
    <x v="0"/>
    <x v="0"/>
    <x v="0"/>
    <x v="0"/>
    <x v="0"/>
  </r>
  <r>
    <n v="151"/>
    <s v="Şeker Finansal Kiralama A.Ş."/>
    <x v="1"/>
    <x v="0"/>
    <d v="2016-09-23T00:00:00"/>
    <s v="-"/>
    <d v="2016-11-11T00:00:00"/>
    <s v="Halka Arz/Nitelikli Yatırımcı/Tahsisli"/>
    <n v="150000000"/>
    <n v="45947436.133063771"/>
    <n v="80000000"/>
    <n v="70000000"/>
    <x v="0"/>
    <x v="0"/>
    <x v="0"/>
    <x v="0"/>
    <x v="0"/>
  </r>
  <r>
    <n v="152"/>
    <s v="Nurol Yatırım Bankası A.Ş."/>
    <x v="2"/>
    <x v="0"/>
    <d v="2016-10-12T00:00:00"/>
    <s v="-"/>
    <d v="2016-11-11T00:00:00"/>
    <s v="Nitelikli Yatırımcı"/>
    <n v="250000000"/>
    <n v="76579060.221772954"/>
    <n v="195750000"/>
    <n v="54250000"/>
    <x v="0"/>
    <x v="0"/>
    <x v="0"/>
    <x v="0"/>
    <x v="0"/>
  </r>
  <r>
    <n v="153"/>
    <s v="Eko Faktoring A.Ş."/>
    <x v="1"/>
    <x v="0"/>
    <d v="2016-10-24T00:00:00"/>
    <s v="-"/>
    <d v="2016-11-11T00:00:00"/>
    <s v="Nitelikli Yatırımcı"/>
    <n v="145000000"/>
    <n v="44415854.928628311"/>
    <n v="17000000"/>
    <n v="128000000"/>
    <x v="0"/>
    <x v="0"/>
    <x v="0"/>
    <x v="0"/>
    <x v="0"/>
  </r>
  <r>
    <n v="154"/>
    <s v="Odea Bank A.Ş."/>
    <x v="2"/>
    <x v="0"/>
    <d v="2016-09-29T00:00:00"/>
    <s v="-"/>
    <d v="2016-11-22T00:00:00"/>
    <s v="Tahsisli/Nitelikli Yatırımcı"/>
    <n v="700000000"/>
    <n v="208060872.66674593"/>
    <n v="0"/>
    <n v="700000000"/>
    <x v="0"/>
    <x v="0"/>
    <x v="0"/>
    <x v="0"/>
    <x v="0"/>
  </r>
  <r>
    <n v="155"/>
    <s v="Aktif Yatırım Bankası A.Ş. (2) No’lu Varlık Finansmanı Fonu"/>
    <x v="3"/>
    <x v="3"/>
    <d v="2016-10-10T00:00:00"/>
    <s v="-"/>
    <d v="2016-11-22T00:00:00"/>
    <s v="Nitelikli Yatırımcı"/>
    <n v="300000000"/>
    <n v="89168945.428605407"/>
    <n v="300000000"/>
    <n v="0"/>
    <x v="0"/>
    <x v="0"/>
    <x v="0"/>
    <x v="0"/>
    <x v="0"/>
  </r>
  <r>
    <n v="156"/>
    <s v="Şekerbank T.A.Ş."/>
    <x v="2"/>
    <x v="0"/>
    <d v="2016-10-11T00:00:00"/>
    <s v="-"/>
    <d v="2016-11-22T00:00:00"/>
    <s v="Tahsisli/Nitelikli Yatırımcı"/>
    <n v="1000000000"/>
    <n v="297229818.09535134"/>
    <n v="125000000"/>
    <n v="875000000"/>
    <x v="0"/>
    <x v="0"/>
    <x v="0"/>
    <x v="0"/>
    <x v="0"/>
  </r>
  <r>
    <n v="157"/>
    <s v="Derindere Turizm Otomotiv Ticaret ve Sanayi A.Ş."/>
    <x v="0"/>
    <x v="0"/>
    <d v="2016-10-13T00:00:00"/>
    <s v="-"/>
    <d v="2016-11-22T00:00:00"/>
    <s v="Tahsisli/Nitelikli Yatırımcı"/>
    <n v="250000000"/>
    <n v="74307454.523837835"/>
    <n v="0"/>
    <n v="250000000"/>
    <x v="0"/>
    <x v="0"/>
    <x v="0"/>
    <x v="0"/>
    <x v="0"/>
  </r>
  <r>
    <n v="158"/>
    <s v="Finansbank A.Ş."/>
    <x v="2"/>
    <x v="0"/>
    <d v="2016-10-14T00:00:00"/>
    <s v="-"/>
    <d v="2016-11-22T00:00:00"/>
    <s v="Halka Arz/Nitelikli Yatırımcı/Tahsisli"/>
    <n v="10000000000"/>
    <n v="2972298180.9535136"/>
    <n v="272968300"/>
    <n v="9727031700"/>
    <x v="0"/>
    <x v="0"/>
    <x v="0"/>
    <x v="0"/>
    <x v="0"/>
  </r>
  <r>
    <n v="159"/>
    <s v="Uşak Seramik Sanayi A.Ş."/>
    <x v="0"/>
    <x v="0"/>
    <d v="2016-10-19T00:00:00"/>
    <s v="-"/>
    <d v="2016-11-22T00:00:00"/>
    <s v="Nitelikli Yatırımcı"/>
    <n v="50000000"/>
    <n v="14861490.904767567"/>
    <n v="0"/>
    <n v="50000000"/>
    <x v="0"/>
    <x v="0"/>
    <x v="0"/>
    <x v="0"/>
    <x v="0"/>
  </r>
  <r>
    <n v="160"/>
    <s v="Alternatif Finansal Kiralama A.Ş."/>
    <x v="1"/>
    <x v="0"/>
    <d v="2016-10-24T00:00:00"/>
    <s v="-"/>
    <d v="2016-11-22T00:00:00"/>
    <s v="Nitelikli Yatırımcı"/>
    <n v="500000000"/>
    <n v="148614909.04767567"/>
    <n v="0"/>
    <n v="500000000"/>
    <x v="0"/>
    <x v="0"/>
    <x v="0"/>
    <x v="0"/>
    <x v="0"/>
  </r>
  <r>
    <n v="161"/>
    <s v="Tacirler Yatırım Menkul Değerler A.Ş."/>
    <x v="1"/>
    <x v="0"/>
    <d v="2016-10-26T00:00:00"/>
    <s v="-"/>
    <d v="2016-11-22T00:00:00"/>
    <s v="Nitelikli Yatırımcı"/>
    <n v="350000000"/>
    <n v="104030436.33337297"/>
    <n v="0"/>
    <n v="350000000"/>
    <x v="0"/>
    <x v="0"/>
    <x v="0"/>
    <x v="0"/>
    <x v="0"/>
  </r>
  <r>
    <n v="162"/>
    <s v="Sardes Faktoring A.Ş."/>
    <x v="1"/>
    <x v="0"/>
    <d v="2016-11-07T00:00:00"/>
    <s v="-"/>
    <d v="2016-11-22T00:00:00"/>
    <s v="Nitelikli Yatırımcı"/>
    <n v="20000000"/>
    <n v="5944596.3619070267"/>
    <n v="0"/>
    <n v="20000000"/>
    <x v="0"/>
    <x v="0"/>
    <x v="0"/>
    <x v="0"/>
    <x v="0"/>
  </r>
  <r>
    <n v="163"/>
    <s v="TF Varlık Kiralama A.Ş."/>
    <x v="1"/>
    <x v="1"/>
    <d v="2016-09-29T00:00:00"/>
    <s v="-"/>
    <d v="2016-11-30T00:00:00"/>
    <s v="Halka Arz/Nitelikli Yatırımcı/Tahsisli"/>
    <n v="2000000000"/>
    <n v="584180394.90594697"/>
    <n v="70000000"/>
    <n v="1930000000"/>
    <x v="0"/>
    <x v="0"/>
    <x v="0"/>
    <x v="0"/>
    <x v="0"/>
  </r>
  <r>
    <n v="164"/>
    <s v="Doğuş Holding A.Ş."/>
    <x v="0"/>
    <x v="0"/>
    <d v="2016-10-13T00:00:00"/>
    <s v="-"/>
    <d v="2016-11-30T00:00:00"/>
    <s v="Tahsisli/Nitelikli Yatırımcı"/>
    <n v="500000000"/>
    <n v="146045098.72648674"/>
    <n v="0"/>
    <n v="500000000"/>
    <x v="0"/>
    <x v="0"/>
    <x v="0"/>
    <x v="0"/>
    <x v="0"/>
  </r>
  <r>
    <n v="165"/>
    <s v="Akbank T.A.Ş."/>
    <x v="2"/>
    <x v="0"/>
    <d v="2016-10-31T00:00:00"/>
    <s v="-"/>
    <d v="2016-11-30T00:00:00"/>
    <s v="Yurt Dışı"/>
    <s v="-"/>
    <s v="-"/>
    <s v="-"/>
    <s v="-"/>
    <x v="2"/>
    <x v="1"/>
    <x v="7"/>
    <x v="18"/>
    <x v="7"/>
  </r>
  <r>
    <n v="166"/>
    <s v="Turkcell Finansman A.Ş."/>
    <x v="1"/>
    <x v="0"/>
    <d v="2016-11-04T00:00:00"/>
    <s v="-"/>
    <d v="2016-11-30T00:00:00"/>
    <s v="Nitelikli Yatırımcı"/>
    <n v="1500000000"/>
    <n v="438135296.17946023"/>
    <n v="250000000"/>
    <n v="1250000000"/>
    <x v="0"/>
    <x v="0"/>
    <x v="0"/>
    <x v="0"/>
    <x v="0"/>
  </r>
  <r>
    <n v="167"/>
    <s v="Netlog Lojistik Hizmetleri A.Ş."/>
    <x v="0"/>
    <x v="0"/>
    <d v="2016-10-21T00:00:00"/>
    <s v="-"/>
    <d v="2016-12-09T00:00:00"/>
    <s v="Nitelikli Yatırımcı"/>
    <n v="110000000"/>
    <n v="31804776.499161508"/>
    <n v="0"/>
    <n v="110000000"/>
    <x v="0"/>
    <x v="0"/>
    <x v="0"/>
    <x v="0"/>
    <x v="0"/>
  </r>
  <r>
    <n v="168"/>
    <s v="Deutsche Bank AG"/>
    <x v="2"/>
    <x v="4"/>
    <d v="2016-10-25T00:00:00"/>
    <s v="-"/>
    <d v="2016-12-09T00:00:00"/>
    <s v="Halka Arz"/>
    <n v="100000000"/>
    <n v="28913433.181055918"/>
    <n v="2500000"/>
    <n v="97500000"/>
    <x v="0"/>
    <x v="0"/>
    <x v="0"/>
    <x v="0"/>
    <x v="0"/>
  </r>
  <r>
    <n v="169"/>
    <s v="Ak Yatırım Menkul Değerler A.Ş."/>
    <x v="1"/>
    <x v="0"/>
    <d v="2016-10-27T00:00:00"/>
    <s v="-"/>
    <d v="2016-12-09T00:00:00"/>
    <s v="Nitelikli Yatırımcı"/>
    <n v="550000000"/>
    <n v="159023882.49580756"/>
    <n v="176600000"/>
    <n v="373400000"/>
    <x v="0"/>
    <x v="0"/>
    <x v="0"/>
    <x v="0"/>
    <x v="0"/>
  </r>
  <r>
    <n v="170"/>
    <s v="Gözde Girişim Sermayesi Yatırım Ortaklığı A.Ş."/>
    <x v="1"/>
    <x v="0"/>
    <d v="2016-11-01T00:00:00"/>
    <s v="-"/>
    <d v="2016-12-09T00:00:00"/>
    <s v="Nitelikli Yatırımcı"/>
    <n v="500000000"/>
    <n v="144567165.90527958"/>
    <n v="0"/>
    <n v="500000000"/>
    <x v="0"/>
    <x v="0"/>
    <x v="0"/>
    <x v="0"/>
    <x v="0"/>
  </r>
  <r>
    <n v="171"/>
    <s v="Türk Ekonomi Bankası A.Ş."/>
    <x v="2"/>
    <x v="0"/>
    <d v="2016-11-08T00:00:00"/>
    <s v="-"/>
    <d v="2016-12-09T00:00:00"/>
    <s v="Nitelikli Yatırımcı"/>
    <n v="250000000"/>
    <n v="72283582.952639788"/>
    <n v="0"/>
    <n v="250000000"/>
    <x v="0"/>
    <x v="0"/>
    <x v="0"/>
    <x v="0"/>
    <x v="0"/>
  </r>
  <r>
    <n v="172"/>
    <s v="Kapital Faktoring A.Ş."/>
    <x v="1"/>
    <x v="0"/>
    <d v="2016-11-08T00:00:00"/>
    <s v="-"/>
    <d v="2016-12-09T00:00:00"/>
    <s v="Nitelikli Yatırımcı"/>
    <n v="250000000"/>
    <n v="72283582.952639788"/>
    <n v="0"/>
    <n v="250000000"/>
    <x v="0"/>
    <x v="0"/>
    <x v="0"/>
    <x v="0"/>
    <x v="0"/>
  </r>
  <r>
    <n v="173"/>
    <s v="Yapı Kredi Faktoring A.Ş."/>
    <x v="1"/>
    <x v="0"/>
    <d v="2016-11-14T00:00:00"/>
    <s v="-"/>
    <d v="2016-12-09T00:00:00"/>
    <s v="Nitelikli Yatırımcı"/>
    <n v="669000000"/>
    <n v="193430867.98126408"/>
    <n v="0"/>
    <n v="669000000"/>
    <x v="0"/>
    <x v="0"/>
    <x v="0"/>
    <x v="0"/>
    <x v="0"/>
  </r>
  <r>
    <n v="174"/>
    <s v="Bereket Varlık Kiralama A.Ş."/>
    <x v="1"/>
    <x v="1"/>
    <d v="2016-11-17T00:00:00"/>
    <s v="-"/>
    <d v="2016-12-19T00:00:00"/>
    <s v="Tahsisli/Nitelikli Yatırımcı"/>
    <n v="1000000000"/>
    <n v="285632676.37817764"/>
    <n v="75000000"/>
    <n v="925000000"/>
    <x v="0"/>
    <x v="0"/>
    <x v="0"/>
    <x v="0"/>
    <x v="0"/>
  </r>
  <r>
    <n v="175"/>
    <s v="Fiba Faktoring A.Ş."/>
    <x v="1"/>
    <x v="0"/>
    <d v="2016-11-28T00:00:00"/>
    <s v="-"/>
    <d v="2016-12-19T00:00:00"/>
    <s v="Nitelikli Yatırımcı"/>
    <n v="500000000"/>
    <n v="142816338.18908882"/>
    <n v="0"/>
    <n v="500000000"/>
    <x v="0"/>
    <x v="0"/>
    <x v="0"/>
    <x v="0"/>
    <x v="0"/>
  </r>
  <r>
    <n v="176"/>
    <s v="Türk Traktör ve Ziraat Makineleri A.Ş."/>
    <x v="0"/>
    <x v="0"/>
    <d v="2016-12-02T00:00:00"/>
    <s v="-"/>
    <d v="2016-12-19T00:00:00"/>
    <s v="Tahsisli/Nitelikli Yatırımcı"/>
    <n v="200000000"/>
    <n v="57126535.275635533"/>
    <n v="0"/>
    <n v="200000000"/>
    <x v="0"/>
    <x v="0"/>
    <x v="0"/>
    <x v="0"/>
    <x v="0"/>
  </r>
  <r>
    <n v="177"/>
    <s v="Aktif Yatırım Bankası A.Ş."/>
    <x v="2"/>
    <x v="0"/>
    <d v="2016-12-05T00:00:00"/>
    <s v="-"/>
    <d v="2016-12-19T00:00:00"/>
    <s v="Tahsisli/Nitelikli Yatırımcı"/>
    <n v="50000000"/>
    <n v="14281633.818908883"/>
    <n v="0"/>
    <n v="50000000"/>
    <x v="0"/>
    <x v="0"/>
    <x v="0"/>
    <x v="0"/>
    <x v="0"/>
  </r>
  <r>
    <n v="178"/>
    <s v="Aktif Yatırım Bankası A.Ş."/>
    <x v="2"/>
    <x v="0"/>
    <d v="2016-12-05T00:00:00"/>
    <s v="-"/>
    <d v="2016-12-19T00:00:00"/>
    <s v="Yurt Dışı"/>
    <s v="-"/>
    <s v="-"/>
    <s v="-"/>
    <s v="-"/>
    <x v="13"/>
    <x v="2"/>
    <x v="7"/>
    <x v="19"/>
    <x v="7"/>
  </r>
  <r>
    <n v="179"/>
    <s v="Akfen Holding A.Ş."/>
    <x v="0"/>
    <x v="0"/>
    <d v="2016-11-25T00:00:00"/>
    <s v="-"/>
    <d v="2016-12-29T00:00:00"/>
    <s v="Nitelikli Yatırımcı"/>
    <n v="600000000"/>
    <n v="169577751.39901647"/>
    <n v="0"/>
    <n v="600000000"/>
    <x v="0"/>
    <x v="0"/>
    <x v="0"/>
    <x v="0"/>
    <x v="0"/>
  </r>
  <r>
    <n v="180"/>
    <s v="Enerjisa Elektrik Dağıtım A.Ş."/>
    <x v="0"/>
    <x v="0"/>
    <d v="2016-12-01T00:00:00"/>
    <s v="-"/>
    <d v="2016-12-29T00:00:00"/>
    <s v="Nitelikli Yatırımcı"/>
    <n v="1000000000"/>
    <n v="282629585.66502744"/>
    <n v="0"/>
    <n v="1000000000"/>
    <x v="0"/>
    <x v="0"/>
    <x v="0"/>
    <x v="0"/>
    <x v="0"/>
  </r>
  <r>
    <n v="181"/>
    <s v="İş Faktoring A.Ş."/>
    <x v="1"/>
    <x v="0"/>
    <d v="2016-12-05T00:00:00"/>
    <s v="-"/>
    <d v="2016-12-29T00:00:00"/>
    <s v="Tahsisli/Nitelikli Yatırımcı"/>
    <n v="412000000"/>
    <n v="116443389.2939913"/>
    <n v="0"/>
    <n v="412000000"/>
    <x v="0"/>
    <x v="0"/>
    <x v="0"/>
    <x v="0"/>
    <x v="0"/>
  </r>
  <r>
    <n v="182"/>
    <s v="Türkiye Vakıflar Bankası T.A.O."/>
    <x v="2"/>
    <x v="0"/>
    <d v="2016-12-14T00:00:00"/>
    <s v="-"/>
    <d v="2016-12-29T00:00:00"/>
    <s v="Yurt Dışı"/>
    <s v="-"/>
    <s v="-"/>
    <s v="-"/>
    <s v="-"/>
    <x v="1"/>
    <x v="1"/>
    <x v="7"/>
    <x v="20"/>
    <x v="7"/>
  </r>
  <r>
    <n v="183"/>
    <s v="Deniz Faktoring A.Ş."/>
    <x v="1"/>
    <x v="0"/>
    <d v="2016-12-19T00:00:00"/>
    <s v="-"/>
    <d v="2016-12-29T00:00:00"/>
    <s v="Nitelikli Yatırımcı"/>
    <n v="154000000"/>
    <n v="43524956.192414224"/>
    <n v="0"/>
    <n v="154000000"/>
    <x v="0"/>
    <x v="0"/>
    <x v="0"/>
    <x v="0"/>
    <x v="0"/>
  </r>
  <r>
    <n v="184"/>
    <s v="Burgan Bank A.Ş."/>
    <x v="2"/>
    <x v="0"/>
    <s v="19.09.2016_x000a_14.10.2016"/>
    <s v="-"/>
    <d v="2016-12-29T00:00:00"/>
    <s v="Tahsisli/Nitelikli Yatırımcı"/>
    <n v="2000000000"/>
    <n v="565259171.33005488"/>
    <n v="0"/>
    <n v="2000000000"/>
    <x v="0"/>
    <x v="0"/>
    <x v="0"/>
    <x v="0"/>
    <x v="0"/>
  </r>
  <r>
    <n v="185"/>
    <s v="Ümran Göz Sağlığı ve Kontak Lens Uygulama Hizmetleri Ticaret A.Ş."/>
    <x v="0"/>
    <x v="0"/>
    <d v="2015-12-10T00:00:00"/>
    <d v="2016-03-21T00:00:00"/>
    <s v="-"/>
    <m/>
    <m/>
    <m/>
    <m/>
    <m/>
    <x v="0"/>
    <x v="0"/>
    <x v="0"/>
    <x v="0"/>
    <x v="0"/>
  </r>
  <r>
    <n v="186"/>
    <s v="Söktaş Tekstil Sanayi ve Ticaret A.Ş."/>
    <x v="0"/>
    <x v="0"/>
    <d v="2016-03-17T00:00:00"/>
    <d v="2016-04-26T00:00:00"/>
    <s v="-"/>
    <m/>
    <m/>
    <m/>
    <m/>
    <m/>
    <x v="0"/>
    <x v="0"/>
    <x v="0"/>
    <x v="0"/>
    <x v="0"/>
  </r>
  <r>
    <n v="187"/>
    <s v="Akdeniz Faktoring A.Ş."/>
    <x v="1"/>
    <x v="0"/>
    <d v="2016-04-20T00:00:00"/>
    <d v="2016-04-26T00:00:00"/>
    <s v="-"/>
    <m/>
    <m/>
    <m/>
    <m/>
    <m/>
    <x v="0"/>
    <x v="0"/>
    <x v="0"/>
    <x v="0"/>
    <x v="0"/>
  </r>
  <r>
    <n v="188"/>
    <s v="TFKB Varlık Kiralama A.Ş."/>
    <x v="1"/>
    <x v="1"/>
    <d v="2016-04-29T00:00:00"/>
    <d v="2016-06-07T00:00:00"/>
    <s v="-"/>
    <m/>
    <m/>
    <m/>
    <m/>
    <m/>
    <x v="0"/>
    <x v="0"/>
    <x v="0"/>
    <x v="0"/>
    <x v="0"/>
  </r>
  <r>
    <n v="189"/>
    <s v="Aktif Yatırım Bankası A.Ş. (3) No'lu Varlık Finansmanı Fonu"/>
    <x v="3"/>
    <x v="3"/>
    <d v="2015-09-14T00:00:00"/>
    <d v="2016-06-10T00:00:00"/>
    <s v="-"/>
    <m/>
    <m/>
    <m/>
    <m/>
    <m/>
    <x v="0"/>
    <x v="0"/>
    <x v="0"/>
    <x v="0"/>
    <x v="0"/>
  </r>
  <r>
    <n v="191"/>
    <s v="Tera Menkul Değerler A.Ş. (1) No’lu Ticari Krediler Varlık Finansman Fonu"/>
    <x v="3"/>
    <x v="3"/>
    <d v="2016-01-13T00:00:00"/>
    <d v="2016-10-31T00:00:00"/>
    <s v="-"/>
    <m/>
    <m/>
    <m/>
    <m/>
    <m/>
    <x v="0"/>
    <x v="0"/>
    <x v="0"/>
    <x v="0"/>
    <x v="0"/>
  </r>
  <r>
    <n v="190"/>
    <s v="Aktif Yatırım Bankası A.Ş."/>
    <x v="2"/>
    <x v="0"/>
    <d v="2016-01-06T00:00:00"/>
    <m/>
    <m/>
    <m/>
    <m/>
    <m/>
    <m/>
    <m/>
    <x v="0"/>
    <x v="0"/>
    <x v="0"/>
    <x v="0"/>
    <x v="0"/>
  </r>
  <r>
    <n v="192"/>
    <s v="Aktif Yatırım Bankası A.Ş."/>
    <x v="2"/>
    <x v="0"/>
    <d v="2016-03-31T00:00:00"/>
    <m/>
    <m/>
    <m/>
    <m/>
    <m/>
    <m/>
    <m/>
    <x v="0"/>
    <x v="0"/>
    <x v="0"/>
    <x v="0"/>
    <x v="0"/>
  </r>
  <r>
    <n v="193"/>
    <s v="Metal Yapı Konut A.Ş."/>
    <x v="0"/>
    <x v="0"/>
    <d v="2016-06-16T00:00:00"/>
    <m/>
    <m/>
    <m/>
    <m/>
    <m/>
    <m/>
    <m/>
    <x v="0"/>
    <x v="0"/>
    <x v="0"/>
    <x v="0"/>
    <x v="0"/>
  </r>
  <r>
    <n v="194"/>
    <s v="İnanlar İnşaat A.Ş."/>
    <x v="0"/>
    <x v="0"/>
    <d v="2016-06-17T00:00:00"/>
    <m/>
    <m/>
    <m/>
    <m/>
    <m/>
    <m/>
    <m/>
    <x v="0"/>
    <x v="0"/>
    <x v="0"/>
    <x v="0"/>
    <x v="0"/>
  </r>
  <r>
    <n v="195"/>
    <s v="Nurol Holding A.Ş."/>
    <x v="0"/>
    <x v="0"/>
    <d v="2016-08-04T00:00:00"/>
    <m/>
    <m/>
    <m/>
    <m/>
    <m/>
    <m/>
    <m/>
    <x v="0"/>
    <x v="0"/>
    <x v="0"/>
    <x v="0"/>
    <x v="0"/>
  </r>
  <r>
    <n v="196"/>
    <s v="Doğuş Holding A.Ş."/>
    <x v="0"/>
    <x v="0"/>
    <d v="2016-09-08T00:00:00"/>
    <m/>
    <m/>
    <m/>
    <m/>
    <m/>
    <m/>
    <m/>
    <x v="0"/>
    <x v="0"/>
    <x v="0"/>
    <x v="0"/>
    <x v="0"/>
  </r>
  <r>
    <n v="197"/>
    <s v="Final Varlık Yönetim A.Ş."/>
    <x v="1"/>
    <x v="0"/>
    <d v="2016-09-23T00:00:00"/>
    <m/>
    <m/>
    <m/>
    <m/>
    <m/>
    <m/>
    <m/>
    <x v="0"/>
    <x v="0"/>
    <x v="0"/>
    <x v="0"/>
    <x v="0"/>
  </r>
  <r>
    <n v="198"/>
    <s v="Ak Faktoring A.Ş."/>
    <x v="1"/>
    <x v="0"/>
    <d v="2016-10-12T00:00:00"/>
    <m/>
    <m/>
    <m/>
    <m/>
    <m/>
    <m/>
    <m/>
    <x v="0"/>
    <x v="0"/>
    <x v="0"/>
    <x v="0"/>
    <x v="0"/>
  </r>
  <r>
    <n v="199"/>
    <s v="Sümer Faktoring A.Ş."/>
    <x v="1"/>
    <x v="0"/>
    <d v="2016-11-01T00:00:00"/>
    <m/>
    <m/>
    <m/>
    <m/>
    <m/>
    <m/>
    <m/>
    <x v="0"/>
    <x v="0"/>
    <x v="0"/>
    <x v="0"/>
    <x v="0"/>
  </r>
  <r>
    <n v="200"/>
    <s v="Selah Makine ve Gemicilik Endüstri Ticaret A.Ş."/>
    <x v="0"/>
    <x v="0"/>
    <d v="2016-11-18T00:00:00"/>
    <m/>
    <m/>
    <m/>
    <m/>
    <m/>
    <m/>
    <m/>
    <x v="0"/>
    <x v="0"/>
    <x v="0"/>
    <x v="0"/>
    <x v="0"/>
  </r>
  <r>
    <n v="201"/>
    <s v="Kredi Finans Faktoring Hizmetleri A.Ş."/>
    <x v="1"/>
    <x v="0"/>
    <d v="2016-11-24T00:00:00"/>
    <m/>
    <m/>
    <m/>
    <m/>
    <m/>
    <m/>
    <m/>
    <x v="0"/>
    <x v="0"/>
    <x v="0"/>
    <x v="0"/>
    <x v="0"/>
  </r>
  <r>
    <n v="202"/>
    <s v="Türkiye Sınai Kalkınma Bankası A.Ş."/>
    <x v="2"/>
    <x v="0"/>
    <d v="2016-11-28T00:00:00"/>
    <m/>
    <m/>
    <m/>
    <m/>
    <m/>
    <m/>
    <m/>
    <x v="0"/>
    <x v="0"/>
    <x v="0"/>
    <x v="0"/>
    <x v="0"/>
  </r>
  <r>
    <n v="203"/>
    <s v="Şeker Yatırım Menkul Değerler A.Ş."/>
    <x v="1"/>
    <x v="0"/>
    <d v="2016-11-30T00:00:00"/>
    <m/>
    <m/>
    <m/>
    <m/>
    <m/>
    <m/>
    <m/>
    <x v="0"/>
    <x v="0"/>
    <x v="0"/>
    <x v="0"/>
    <x v="0"/>
  </r>
  <r>
    <n v="204"/>
    <s v="Nurol Yatırım Bankası A.Ş."/>
    <x v="2"/>
    <x v="0"/>
    <d v="2016-12-07T00:00:00"/>
    <m/>
    <m/>
    <m/>
    <m/>
    <m/>
    <m/>
    <m/>
    <x v="0"/>
    <x v="0"/>
    <x v="0"/>
    <x v="0"/>
    <x v="0"/>
  </r>
  <r>
    <n v="205"/>
    <s v="Creditwest Faktoring A.Ş."/>
    <x v="1"/>
    <x v="0"/>
    <d v="2016-12-09T00:00:00"/>
    <m/>
    <m/>
    <m/>
    <m/>
    <m/>
    <m/>
    <m/>
    <x v="0"/>
    <x v="0"/>
    <x v="0"/>
    <x v="0"/>
    <x v="0"/>
  </r>
  <r>
    <n v="206"/>
    <s v="Zorlu Enerji Elektrik Üretim A.Ş."/>
    <x v="0"/>
    <x v="0"/>
    <d v="2016-12-13T00:00:00"/>
    <m/>
    <m/>
    <m/>
    <m/>
    <m/>
    <m/>
    <m/>
    <x v="0"/>
    <x v="0"/>
    <x v="0"/>
    <x v="0"/>
    <x v="0"/>
  </r>
  <r>
    <n v="207"/>
    <s v="Güven Varlık Yönetim A.Ş."/>
    <x v="1"/>
    <x v="0"/>
    <d v="2016-12-14T00:00:00"/>
    <m/>
    <m/>
    <m/>
    <m/>
    <m/>
    <m/>
    <m/>
    <x v="0"/>
    <x v="0"/>
    <x v="0"/>
    <x v="0"/>
    <x v="0"/>
  </r>
  <r>
    <n v="208"/>
    <s v="KT Sukuk Varlık Kiralama A.Ş."/>
    <x v="1"/>
    <x v="1"/>
    <d v="2016-12-20T00:00:00"/>
    <m/>
    <m/>
    <m/>
    <m/>
    <m/>
    <m/>
    <m/>
    <x v="0"/>
    <x v="0"/>
    <x v="0"/>
    <x v="0"/>
    <x v="0"/>
  </r>
  <r>
    <n v="209"/>
    <s v="İş Yatırım Menkul Değerler A.Ş."/>
    <x v="1"/>
    <x v="0"/>
    <d v="2016-12-21T00:00:00"/>
    <m/>
    <m/>
    <m/>
    <m/>
    <m/>
    <m/>
    <m/>
    <x v="0"/>
    <x v="0"/>
    <x v="0"/>
    <x v="0"/>
    <x v="0"/>
  </r>
  <r>
    <n v="210"/>
    <s v="IC İçtaş Enerji Yatırım Holding A.Ş."/>
    <x v="0"/>
    <x v="0"/>
    <d v="2016-12-23T00:00:00"/>
    <m/>
    <m/>
    <m/>
    <m/>
    <m/>
    <m/>
    <m/>
    <x v="0"/>
    <x v="0"/>
    <x v="0"/>
    <x v="0"/>
    <x v="0"/>
  </r>
  <r>
    <n v="211"/>
    <s v="T.C. Ziraat Bankası A.Ş."/>
    <x v="2"/>
    <x v="0"/>
    <d v="2016-12-23T00:00:00"/>
    <m/>
    <m/>
    <m/>
    <m/>
    <m/>
    <m/>
    <m/>
    <x v="0"/>
    <x v="0"/>
    <x v="0"/>
    <x v="0"/>
    <x v="0"/>
  </r>
  <r>
    <n v="212"/>
    <s v="Turknet İletişim Hizmetleri A.Ş."/>
    <x v="0"/>
    <x v="0"/>
    <d v="2016-12-26T00:00:00"/>
    <m/>
    <m/>
    <m/>
    <m/>
    <m/>
    <m/>
    <m/>
    <x v="0"/>
    <x v="0"/>
    <x v="0"/>
    <x v="0"/>
    <x v="0"/>
  </r>
  <r>
    <n v="213"/>
    <s v="Başer Faktoring A.Ş."/>
    <x v="1"/>
    <x v="0"/>
    <d v="2016-12-27T00:00:00"/>
    <m/>
    <m/>
    <m/>
    <m/>
    <m/>
    <m/>
    <m/>
    <x v="0"/>
    <x v="0"/>
    <x v="0"/>
    <x v="0"/>
    <x v="0"/>
  </r>
  <r>
    <n v="214"/>
    <s v="Şeker Faktoring A.Ş."/>
    <x v="1"/>
    <x v="0"/>
    <d v="2016-12-27T00:00:00"/>
    <m/>
    <m/>
    <m/>
    <m/>
    <m/>
    <m/>
    <m/>
    <x v="0"/>
    <x v="0"/>
    <x v="0"/>
    <x v="0"/>
    <x v="0"/>
  </r>
  <r>
    <n v="215"/>
    <s v="Türkiye Garanti Bankası A.Ş."/>
    <x v="2"/>
    <x v="0"/>
    <d v="2016-12-28T00:00:00"/>
    <m/>
    <m/>
    <m/>
    <m/>
    <m/>
    <m/>
    <m/>
    <x v="0"/>
    <x v="0"/>
    <x v="0"/>
    <x v="0"/>
    <x v="0"/>
  </r>
  <r>
    <n v="216"/>
    <s v="Halk Yatırım Menkul Değerler A.Ş."/>
    <x v="1"/>
    <x v="0"/>
    <d v="2016-12-29T00:00:00"/>
    <m/>
    <m/>
    <m/>
    <m/>
    <m/>
    <m/>
    <m/>
    <x v="0"/>
    <x v="0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" dataOnRows="1" applyNumberFormats="0" applyBorderFormats="0" applyFontFormats="0" applyPatternFormats="0" applyAlignmentFormats="0" applyWidthHeightFormats="1" dataCaption="Toplamlar" updatedVersion="5" showMemberPropertyTips="0" useAutoFormatting="1" colGrandTotals="0" itemPrintTitles="1" createdVersion="1" indent="0" compact="0" compactData="0" gridDropZones="1">
  <location ref="C243:I296" firstHeaderRow="1" firstDataRow="2" firstDataCol="3"/>
  <pivotFields count="17"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5">
        <item x="2"/>
        <item x="1"/>
        <item x="3"/>
        <item x="0"/>
        <item t="default"/>
      </items>
    </pivotField>
    <pivotField axis="axisRow" compact="0" outline="0" subtotalTop="0" showAll="0" includeNewItemsInFilter="1">
      <items count="6">
        <item x="0"/>
        <item x="2"/>
        <item x="1"/>
        <item x="4"/>
        <item x="3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>
      <items count="15">
        <item x="9"/>
        <item x="13"/>
        <item x="6"/>
        <item x="10"/>
        <item x="4"/>
        <item x="11"/>
        <item x="5"/>
        <item x="12"/>
        <item x="7"/>
        <item x="8"/>
        <item x="2"/>
        <item x="1"/>
        <item x="3"/>
        <item x="0"/>
        <item t="default"/>
      </items>
    </pivotField>
    <pivotField axis="axisCol" compact="0" outline="0" subtotalTop="0" showAll="0" includeNewItemsInFilter="1">
      <items count="5">
        <item x="1"/>
        <item x="2"/>
        <item x="3"/>
        <item n="-" x="0"/>
        <item t="default"/>
      </items>
    </pivotField>
    <pivotField dataField="1" compact="0" outline="0" subtotalTop="0" showAll="0" includeNewItemsInFilter="1">
      <items count="14">
        <item x="7"/>
        <item x="12"/>
        <item x="11"/>
        <item x="4"/>
        <item x="8"/>
        <item x="3"/>
        <item x="9"/>
        <item x="2"/>
        <item x="10"/>
        <item x="6"/>
        <item x="1"/>
        <item x="5"/>
        <item x="0"/>
        <item t="default"/>
      </items>
    </pivotField>
    <pivotField dataField="1" compact="0" outline="0" subtotalTop="0" showAll="0" includeNewItemsInFilter="1">
      <items count="22">
        <item x="17"/>
        <item x="12"/>
        <item x="19"/>
        <item x="8"/>
        <item x="6"/>
        <item x="13"/>
        <item x="4"/>
        <item x="16"/>
        <item x="14"/>
        <item x="7"/>
        <item x="15"/>
        <item x="11"/>
        <item x="9"/>
        <item x="5"/>
        <item x="2"/>
        <item x="18"/>
        <item x="1"/>
        <item x="20"/>
        <item x="10"/>
        <item x="3"/>
        <item x="0"/>
        <item t="default"/>
      </items>
    </pivotField>
    <pivotField dataField="1" compact="0" outline="0" subtotalTop="0" showAll="0" includeNewItemsInFilter="1">
      <items count="13">
        <item x="7"/>
        <item x="11"/>
        <item x="4"/>
        <item x="3"/>
        <item x="8"/>
        <item x="10"/>
        <item x="9"/>
        <item x="2"/>
        <item x="6"/>
        <item x="1"/>
        <item x="5"/>
        <item x="0"/>
        <item t="default"/>
      </items>
    </pivotField>
  </pivotFields>
  <rowFields count="3">
    <field x="2"/>
    <field x="3"/>
    <field x="-2"/>
  </rowFields>
  <rowItems count="52">
    <i>
      <x/>
      <x/>
      <x/>
    </i>
    <i r="2" i="1">
      <x v="1"/>
    </i>
    <i r="2" i="2">
      <x v="2"/>
    </i>
    <i r="2" i="3">
      <x v="3"/>
    </i>
    <i r="1">
      <x v="1"/>
      <x/>
    </i>
    <i r="2" i="1">
      <x v="1"/>
    </i>
    <i r="2" i="2">
      <x v="2"/>
    </i>
    <i r="2" i="3">
      <x v="3"/>
    </i>
    <i r="1">
      <x v="3"/>
      <x/>
    </i>
    <i r="2" i="1">
      <x v="1"/>
    </i>
    <i r="2" i="2">
      <x v="2"/>
    </i>
    <i r="2" i="3">
      <x v="3"/>
    </i>
    <i t="default">
      <x/>
    </i>
    <i t="default" i="1">
      <x/>
    </i>
    <i t="default" i="2">
      <x/>
    </i>
    <i t="default" i="3">
      <x/>
    </i>
    <i>
      <x v="1"/>
      <x/>
      <x/>
    </i>
    <i r="2" i="1">
      <x v="1"/>
    </i>
    <i r="2" i="2">
      <x v="2"/>
    </i>
    <i r="2" i="3">
      <x v="3"/>
    </i>
    <i r="1">
      <x v="2"/>
      <x/>
    </i>
    <i r="2" i="1">
      <x v="1"/>
    </i>
    <i r="2" i="2">
      <x v="2"/>
    </i>
    <i r="2" i="3">
      <x v="3"/>
    </i>
    <i r="1">
      <x v="3"/>
      <x/>
    </i>
    <i r="2" i="1">
      <x v="1"/>
    </i>
    <i r="2" i="2">
      <x v="2"/>
    </i>
    <i r="2" i="3">
      <x v="3"/>
    </i>
    <i t="default">
      <x v="1"/>
    </i>
    <i t="default" i="1">
      <x v="1"/>
    </i>
    <i t="default" i="2">
      <x v="1"/>
    </i>
    <i t="default" i="3">
      <x v="1"/>
    </i>
    <i>
      <x v="2"/>
      <x v="4"/>
      <x/>
    </i>
    <i r="2" i="1">
      <x v="1"/>
    </i>
    <i r="2" i="2">
      <x v="2"/>
    </i>
    <i r="2" i="3">
      <x v="3"/>
    </i>
    <i t="default">
      <x v="2"/>
    </i>
    <i t="default" i="1">
      <x v="2"/>
    </i>
    <i t="default" i="2">
      <x v="2"/>
    </i>
    <i t="default" i="3">
      <x v="2"/>
    </i>
    <i>
      <x v="3"/>
      <x/>
      <x/>
    </i>
    <i r="2" i="1">
      <x v="1"/>
    </i>
    <i r="2" i="2">
      <x v="2"/>
    </i>
    <i r="2" i="3">
      <x v="3"/>
    </i>
    <i t="default">
      <x v="3"/>
    </i>
    <i t="default" i="1">
      <x v="3"/>
    </i>
    <i t="default" i="2">
      <x v="3"/>
    </i>
    <i t="default" i="3">
      <x v="3"/>
    </i>
    <i t="grand">
      <x/>
    </i>
    <i t="grand" i="1">
      <x/>
    </i>
    <i t="grand" i="2">
      <x/>
    </i>
    <i t="grand" i="3">
      <x/>
    </i>
  </rowItems>
  <colFields count="1">
    <field x="13"/>
  </colFields>
  <colItems count="4">
    <i>
      <x/>
    </i>
    <i>
      <x v="1"/>
    </i>
    <i>
      <x v="2"/>
    </i>
    <i>
      <x v="3"/>
    </i>
  </colItems>
  <dataFields count="4">
    <dataField name=" Yurtdışı İhraç Limiti Nominal Tutar" fld="12" baseField="3" baseItem="0"/>
    <dataField name=" Yurtdışı Tertip İhraç Belgesi Verilen Nominal Tutar" fld="14" baseField="3" baseItem="1"/>
    <dataField name=" Yurtdışı Satışa Hazır Nominal Tutar" fld="15" baseField="2" baseItem="0"/>
    <dataField name=" Yurtdışı Satışı Gerçekleşen Nominal Tutar (TL)**" fld="16" baseField="2" baseItem="0"/>
  </dataFields>
  <formats count="44">
    <format dxfId="37">
      <pivotArea dataOnly="0" labelOnly="1" outline="0" fieldPosition="0">
        <references count="1">
          <reference field="13" count="3">
            <x v="0"/>
            <x v="1"/>
            <x v="2"/>
          </reference>
        </references>
      </pivotArea>
    </format>
    <format dxfId="38">
      <pivotArea dataOnly="0" labelOnly="1" outline="0" fieldPosition="0">
        <references count="1">
          <reference field="13" count="3">
            <x v="0"/>
            <x v="1"/>
            <x v="2"/>
          </reference>
        </references>
      </pivotArea>
    </format>
    <format dxfId="39">
      <pivotArea outline="0" fieldPosition="0">
        <references count="1">
          <reference field="13" count="3" selected="0">
            <x v="0"/>
            <x v="1"/>
            <x v="2"/>
          </reference>
        </references>
      </pivotArea>
    </format>
    <format dxfId="40">
      <pivotArea field="13" grandRow="1" outline="0" axis="axisCol" fieldPosition="0">
        <references count="2">
          <reference field="4294967294" count="4" selected="0">
            <x v="0"/>
            <x v="1"/>
            <x v="2"/>
            <x v="3"/>
          </reference>
          <reference field="13" count="3" selected="0">
            <x v="0"/>
            <x v="1"/>
            <x v="2"/>
          </reference>
        </references>
      </pivotArea>
    </format>
    <format dxfId="41">
      <pivotArea field="2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42">
      <pivotArea field="2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43">
      <pivotArea field="2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44">
      <pivotArea field="2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45">
      <pivotArea dataOnly="0" labelOnly="1" outline="0" fieldPosition="0">
        <references count="1">
          <reference field="13" count="3">
            <x v="0"/>
            <x v="1"/>
            <x v="2"/>
          </reference>
        </references>
      </pivotArea>
    </format>
    <format dxfId="46">
      <pivotArea dataOnly="0" labelOnly="1" outline="0" fieldPosition="0">
        <references count="1">
          <reference field="13" count="3">
            <x v="0"/>
            <x v="1"/>
            <x v="2"/>
          </reference>
        </references>
      </pivotArea>
    </format>
    <format dxfId="47">
      <pivotArea field="13" type="button" dataOnly="0" labelOnly="1" outline="0" axis="axisCol" fieldPosition="0"/>
    </format>
    <format dxfId="48">
      <pivotArea type="all" dataOnly="0" outline="0" fieldPosition="0"/>
    </format>
    <format dxfId="49">
      <pivotArea outline="0" fieldPosition="0"/>
    </format>
    <format dxfId="50">
      <pivotArea dataOnly="0" labelOnly="1" outline="0" fieldPosition="0">
        <references count="1">
          <reference field="2" count="0"/>
        </references>
      </pivotArea>
    </format>
    <format dxfId="51">
      <pivotArea dataOnly="0" labelOnly="1" outline="0" fieldPosition="0">
        <references count="2">
          <reference field="4294967294" count="1" selected="0">
            <x v="0"/>
          </reference>
          <reference field="2" count="0" defaultSubtotal="1"/>
        </references>
      </pivotArea>
    </format>
    <format dxfId="52">
      <pivotArea dataOnly="0" labelOnly="1" outline="0" fieldPosition="0">
        <references count="2">
          <reference field="4294967294" count="1" selected="0">
            <x v="1"/>
          </reference>
          <reference field="2" count="0" defaultSubtotal="1"/>
        </references>
      </pivotArea>
    </format>
    <format dxfId="53">
      <pivotArea dataOnly="0" labelOnly="1" outline="0" fieldPosition="0">
        <references count="2">
          <reference field="4294967294" count="1" selected="0">
            <x v="2"/>
          </reference>
          <reference field="2" count="0" defaultSubtotal="1"/>
        </references>
      </pivotArea>
    </format>
    <format dxfId="54">
      <pivotArea dataOnly="0" labelOnly="1" outline="0" fieldPosition="0">
        <references count="2">
          <reference field="4294967294" count="1" selected="0">
            <x v="3"/>
          </reference>
          <reference field="2" count="0" defaultSubtotal="1"/>
        </references>
      </pivotArea>
    </format>
    <format dxfId="55">
      <pivotArea field="2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56">
      <pivotArea field="2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57">
      <pivotArea field="2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58">
      <pivotArea field="2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59">
      <pivotArea dataOnly="0" labelOnly="1" outline="0" fieldPosition="0">
        <references count="2">
          <reference field="2" count="1" selected="0">
            <x v="0"/>
          </reference>
          <reference field="3" count="3">
            <x v="0"/>
            <x v="1"/>
            <x v="3"/>
          </reference>
        </references>
      </pivotArea>
    </format>
    <format dxfId="60">
      <pivotArea dataOnly="0" labelOnly="1" outline="0" fieldPosition="0">
        <references count="2">
          <reference field="2" count="1" selected="0">
            <x v="1"/>
          </reference>
          <reference field="3" count="3">
            <x v="0"/>
            <x v="2"/>
            <x v="3"/>
          </reference>
        </references>
      </pivotArea>
    </format>
    <format dxfId="61">
      <pivotArea dataOnly="0" labelOnly="1" outline="0" fieldPosition="0">
        <references count="2">
          <reference field="2" count="1" selected="0">
            <x v="2"/>
          </reference>
          <reference field="3" count="1">
            <x v="4"/>
          </reference>
        </references>
      </pivotArea>
    </format>
    <format dxfId="62">
      <pivotArea dataOnly="0" labelOnly="1" outline="0" fieldPosition="0">
        <references count="2">
          <reference field="2" count="1" selected="0">
            <x v="3"/>
          </reference>
          <reference field="3" count="1">
            <x v="0"/>
          </reference>
        </references>
      </pivotArea>
    </format>
    <format dxfId="63">
      <pivotArea dataOnly="0" labelOnly="1" outline="0" fieldPosition="0">
        <references count="3">
          <reference field="4294967294" count="4">
            <x v="0"/>
            <x v="1"/>
            <x v="2"/>
            <x v="3"/>
          </reference>
          <reference field="2" count="1" selected="0">
            <x v="0"/>
          </reference>
          <reference field="3" count="1" selected="0">
            <x v="0"/>
          </reference>
        </references>
      </pivotArea>
    </format>
    <format dxfId="64">
      <pivotArea dataOnly="0" labelOnly="1" outline="0" fieldPosition="0">
        <references count="3">
          <reference field="4294967294" count="4">
            <x v="0"/>
            <x v="1"/>
            <x v="2"/>
            <x v="3"/>
          </reference>
          <reference field="2" count="1" selected="0">
            <x v="0"/>
          </reference>
          <reference field="3" count="1" selected="0">
            <x v="1"/>
          </reference>
        </references>
      </pivotArea>
    </format>
    <format dxfId="65">
      <pivotArea dataOnly="0" labelOnly="1" outline="0" fieldPosition="0">
        <references count="3">
          <reference field="4294967294" count="4">
            <x v="0"/>
            <x v="1"/>
            <x v="2"/>
            <x v="3"/>
          </reference>
          <reference field="2" count="1" selected="0">
            <x v="0"/>
          </reference>
          <reference field="3" count="1" selected="0">
            <x v="3"/>
          </reference>
        </references>
      </pivotArea>
    </format>
    <format dxfId="66">
      <pivotArea dataOnly="0" labelOnly="1" outline="0" fieldPosition="0">
        <references count="3">
          <reference field="4294967294" count="4">
            <x v="0"/>
            <x v="1"/>
            <x v="2"/>
            <x v="3"/>
          </reference>
          <reference field="2" count="1" selected="0">
            <x v="1"/>
          </reference>
          <reference field="3" count="1" selected="0">
            <x v="0"/>
          </reference>
        </references>
      </pivotArea>
    </format>
    <format dxfId="67">
      <pivotArea dataOnly="0" labelOnly="1" outline="0" fieldPosition="0">
        <references count="3">
          <reference field="4294967294" count="4">
            <x v="0"/>
            <x v="1"/>
            <x v="2"/>
            <x v="3"/>
          </reference>
          <reference field="2" count="1" selected="0">
            <x v="1"/>
          </reference>
          <reference field="3" count="1" selected="0">
            <x v="2"/>
          </reference>
        </references>
      </pivotArea>
    </format>
    <format dxfId="68">
      <pivotArea dataOnly="0" labelOnly="1" outline="0" fieldPosition="0">
        <references count="3">
          <reference field="4294967294" count="4">
            <x v="0"/>
            <x v="1"/>
            <x v="2"/>
            <x v="3"/>
          </reference>
          <reference field="2" count="1" selected="0">
            <x v="1"/>
          </reference>
          <reference field="3" count="1" selected="0">
            <x v="3"/>
          </reference>
        </references>
      </pivotArea>
    </format>
    <format dxfId="69">
      <pivotArea dataOnly="0" labelOnly="1" outline="0" fieldPosition="0">
        <references count="3">
          <reference field="4294967294" count="4">
            <x v="0"/>
            <x v="1"/>
            <x v="2"/>
            <x v="3"/>
          </reference>
          <reference field="2" count="1" selected="0">
            <x v="2"/>
          </reference>
          <reference field="3" count="1" selected="0">
            <x v="4"/>
          </reference>
        </references>
      </pivotArea>
    </format>
    <format dxfId="70">
      <pivotArea dataOnly="0" labelOnly="1" outline="0" fieldPosition="0">
        <references count="3">
          <reference field="4294967294" count="4">
            <x v="0"/>
            <x v="1"/>
            <x v="2"/>
            <x v="3"/>
          </reference>
          <reference field="2" count="1" selected="0">
            <x v="3"/>
          </reference>
          <reference field="3" count="1" selected="0">
            <x v="0"/>
          </reference>
        </references>
      </pivotArea>
    </format>
    <format dxfId="71">
      <pivotArea dataOnly="0" labelOnly="1" outline="0" fieldPosition="0">
        <references count="1">
          <reference field="13" count="0"/>
        </references>
      </pivotArea>
    </format>
    <format dxfId="72">
      <pivotArea dataOnly="0" labelOnly="1" outline="0" fieldPosition="0">
        <references count="1">
          <reference field="2" count="1">
            <x v="0"/>
          </reference>
        </references>
      </pivotArea>
    </format>
    <format dxfId="73">
      <pivotArea dataOnly="0" labelOnly="1" outline="0" fieldPosition="0">
        <references count="1">
          <reference field="2" count="1">
            <x v="1"/>
          </reference>
        </references>
      </pivotArea>
    </format>
    <format dxfId="74">
      <pivotArea dataOnly="0" labelOnly="1" outline="0" fieldPosition="0">
        <references count="1">
          <reference field="2" count="1">
            <x v="2"/>
          </reference>
        </references>
      </pivotArea>
    </format>
    <format dxfId="75">
      <pivotArea dataOnly="0" labelOnly="1" outline="0" fieldPosition="0">
        <references count="2">
          <reference field="4294967294" count="1" selected="0">
            <x v="3"/>
          </reference>
          <reference field="2" count="0" defaultSubtotal="1"/>
        </references>
      </pivotArea>
    </format>
    <format dxfId="76">
      <pivotArea dataOnly="0" labelOnly="1" outline="0" fieldPosition="0">
        <references count="2">
          <reference field="4294967294" count="1" selected="0">
            <x v="0"/>
          </reference>
          <reference field="2" count="0" defaultSubtotal="1"/>
        </references>
      </pivotArea>
    </format>
    <format dxfId="77">
      <pivotArea dataOnly="0" labelOnly="1" outline="0" fieldPosition="0">
        <references count="2">
          <reference field="4294967294" count="1" selected="0">
            <x v="1"/>
          </reference>
          <reference field="2" count="0" defaultSubtotal="1"/>
        </references>
      </pivotArea>
    </format>
    <format dxfId="78">
      <pivotArea dataOnly="0" labelOnly="1" outline="0" fieldPosition="0">
        <references count="2">
          <reference field="4294967294" count="1" selected="0">
            <x v="2"/>
          </reference>
          <reference field="2" count="0" defaultSubtotal="1"/>
        </references>
      </pivotArea>
    </format>
    <format dxfId="79">
      <pivotArea dataOnly="0" labelOnly="1" outline="0" fieldPosition="0">
        <references count="2">
          <reference field="4294967294" count="1" selected="0">
            <x v="3"/>
          </reference>
          <reference field="2" count="1" defaultSubtotal="1">
            <x v="2"/>
          </reference>
        </references>
      </pivotArea>
    </format>
    <format dxfId="80">
      <pivotArea dataOnly="0" labelOnly="1" outline="0" fieldPosition="0">
        <references count="1">
          <reference field="2" count="1">
            <x v="3"/>
          </reference>
        </references>
      </pivotArea>
    </format>
  </formats>
  <pivotTableStyleInfo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Data" grandTotalCaption="Genel Toplam" updatedVersion="5" showMemberPropertyTips="0" useAutoFormatting="1" itemPrintTitles="1" createdVersion="1" indent="0" compact="0" compactData="0" gridDropZones="1">
  <location ref="C227:G241" firstHeaderRow="1" firstDataRow="2" firstDataCol="2"/>
  <pivotFields count="17"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5">
        <item x="2"/>
        <item x="1"/>
        <item x="3"/>
        <item x="0"/>
        <item t="default"/>
      </items>
    </pivotField>
    <pivotField axis="axisRow" compact="0" outline="0" subtotalTop="0" showAll="0" includeNewItemsInFilter="1">
      <items count="6">
        <item x="0"/>
        <item x="2"/>
        <item x="1"/>
        <item x="4"/>
        <item x="3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2">
    <field x="2"/>
    <field x="3"/>
  </rowFields>
  <rowItems count="13">
    <i>
      <x/>
      <x/>
    </i>
    <i r="1">
      <x v="1"/>
    </i>
    <i r="1">
      <x v="3"/>
    </i>
    <i t="default">
      <x/>
    </i>
    <i>
      <x v="1"/>
      <x/>
    </i>
    <i r="1">
      <x v="2"/>
    </i>
    <i r="1">
      <x v="3"/>
    </i>
    <i t="default">
      <x v="1"/>
    </i>
    <i>
      <x v="2"/>
      <x v="4"/>
    </i>
    <i t="default">
      <x v="2"/>
    </i>
    <i>
      <x v="3"/>
      <x/>
    </i>
    <i t="default">
      <x v="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Toplam Yurtiçi İhraç Limiti Nominal Tutar (TL)" fld="8" baseField="3" baseItem="0"/>
    <dataField name="Toplam Yurtiçi Satışı Gerçekleşen Nominal Tutar (TL)" fld="10" baseField="3" baseItem="0"/>
    <dataField name="Toplam Yurtiçi Satışa Hazır Nominal Tutar (TL)" fld="11" baseField="3" baseItem="0"/>
  </dataFields>
  <formats count="26">
    <format dxfId="81">
      <pivotArea field="2" type="button" dataOnly="0" labelOnly="1" outline="0" axis="axisRow" fieldPosition="0"/>
    </format>
    <format dxfId="82">
      <pivotArea dataOnly="0" labelOnly="1" outline="0" fieldPosition="0">
        <references count="1">
          <reference field="2" count="1">
            <x v="0"/>
          </reference>
        </references>
      </pivotArea>
    </format>
    <format dxfId="83">
      <pivotArea dataOnly="0" labelOnly="1" outline="0" fieldPosition="0">
        <references count="1">
          <reference field="2" count="1" defaultSubtotal="1">
            <x v="0"/>
          </reference>
        </references>
      </pivotArea>
    </format>
    <format dxfId="84">
      <pivotArea dataOnly="0" labelOnly="1" outline="0" fieldPosition="0">
        <references count="1">
          <reference field="2" count="1">
            <x v="1"/>
          </reference>
        </references>
      </pivotArea>
    </format>
    <format dxfId="85">
      <pivotArea dataOnly="0" labelOnly="1" outline="0" fieldPosition="0">
        <references count="1">
          <reference field="2" count="1" defaultSubtotal="1">
            <x v="1"/>
          </reference>
        </references>
      </pivotArea>
    </format>
    <format dxfId="86">
      <pivotArea dataOnly="0" labelOnly="1" outline="0" fieldPosition="0">
        <references count="1">
          <reference field="2" count="1">
            <x v="2"/>
          </reference>
        </references>
      </pivotArea>
    </format>
    <format dxfId="87">
      <pivotArea dataOnly="0" labelOnly="1" outline="0" fieldPosition="0">
        <references count="1">
          <reference field="2" count="1" defaultSubtotal="1">
            <x v="2"/>
          </reference>
        </references>
      </pivotArea>
    </format>
    <format dxfId="88">
      <pivotArea dataOnly="0" labelOnly="1" outline="0" fieldPosition="0">
        <references count="1">
          <reference field="2" count="1">
            <x v="3"/>
          </reference>
        </references>
      </pivotArea>
    </format>
    <format dxfId="89">
      <pivotArea dataOnly="0" labelOnly="1" outline="0" fieldPosition="0">
        <references count="1">
          <reference field="2" count="1" defaultSubtotal="1">
            <x v="3"/>
          </reference>
        </references>
      </pivotArea>
    </format>
    <format dxfId="90">
      <pivotArea dataOnly="0" labelOnly="1" grandRow="1" outline="0" fieldPosition="0"/>
    </format>
    <format dxfId="91">
      <pivotArea field="3" type="button" dataOnly="0" labelOnly="1" outline="0" axis="axisRow" fieldPosition="1"/>
    </format>
    <format dxfId="9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93">
      <pivotArea grandRow="1" outline="0" fieldPosition="0"/>
    </format>
    <format dxfId="94">
      <pivotArea outline="0" fieldPosition="0"/>
    </format>
    <format dxfId="95">
      <pivotArea field="2" type="button" dataOnly="0" labelOnly="1" outline="0" axis="axisRow" fieldPosition="0"/>
    </format>
    <format dxfId="96">
      <pivotArea outline="0" fieldPosition="0"/>
    </format>
    <format dxfId="97">
      <pivotArea dataOnly="0" labelOnly="1" outline="0" fieldPosition="0">
        <references count="1">
          <reference field="2" count="0"/>
        </references>
      </pivotArea>
    </format>
    <format dxfId="98">
      <pivotArea dataOnly="0" labelOnly="1" outline="0" fieldPosition="0">
        <references count="1">
          <reference field="2" count="0" defaultSubtotal="1"/>
        </references>
      </pivotArea>
    </format>
    <format dxfId="99">
      <pivotArea dataOnly="0" labelOnly="1" grandRow="1" outline="0" fieldPosition="0"/>
    </format>
    <format dxfId="100">
      <pivotArea dataOnly="0" labelOnly="1" outline="0" fieldPosition="0">
        <references count="2">
          <reference field="2" count="1" selected="0">
            <x v="0"/>
          </reference>
          <reference field="3" count="3">
            <x v="0"/>
            <x v="1"/>
            <x v="3"/>
          </reference>
        </references>
      </pivotArea>
    </format>
    <format dxfId="101">
      <pivotArea dataOnly="0" labelOnly="1" outline="0" fieldPosition="0">
        <references count="2">
          <reference field="2" count="1" selected="0">
            <x v="1"/>
          </reference>
          <reference field="3" count="3">
            <x v="0"/>
            <x v="2"/>
            <x v="3"/>
          </reference>
        </references>
      </pivotArea>
    </format>
    <format dxfId="102">
      <pivotArea dataOnly="0" labelOnly="1" outline="0" fieldPosition="0">
        <references count="2">
          <reference field="2" count="1" selected="0">
            <x v="2"/>
          </reference>
          <reference field="3" count="1">
            <x v="4"/>
          </reference>
        </references>
      </pivotArea>
    </format>
    <format dxfId="103">
      <pivotArea dataOnly="0" labelOnly="1" outline="0" fieldPosition="0">
        <references count="2">
          <reference field="2" count="1" selected="0">
            <x v="3"/>
          </reference>
          <reference field="3" count="1">
            <x v="0"/>
          </reference>
        </references>
      </pivotArea>
    </format>
    <format dxfId="10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05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0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ble540294" displayName="Table540294" ref="A2:Q224" totalsRowShown="0" headerRowDxfId="36" dataDxfId="35" tableBorderDxfId="34">
  <autoFilter ref="A2:Q224"/>
  <sortState ref="A3:Q224">
    <sortCondition ref="G2:G224"/>
  </sortState>
  <tableColumns count="17">
    <tableColumn id="1" name="Sıra" dataDxfId="32" totalsRowDxfId="33"/>
    <tableColumn id="2" name="Şirket Adı" dataDxfId="30" totalsRowDxfId="31"/>
    <tableColumn id="10" name="Grubu" dataDxfId="28" totalsRowDxfId="29"/>
    <tableColumn id="3" name="Sermaye Piyasası Aracının Türü" dataDxfId="26" totalsRowDxfId="27"/>
    <tableColumn id="5" name="İzahname/İhraç Belgesi_x000a_Başvuru Tarihi" dataDxfId="24" totalsRowDxfId="25"/>
    <tableColumn id="11" name="İşlemden Kaldırma/Olumsuz Sonuçlanma Tarihi" dataDxfId="22" totalsRowDxfId="23"/>
    <tableColumn id="6" name="İzahname/ihraç Belgesi_x000a_Kurul Kararı Tarihi" dataDxfId="20" totalsRowDxfId="21"/>
    <tableColumn id="7" name="Satış Yöntemi_x000a_" dataDxfId="18" totalsRowDxfId="19"/>
    <tableColumn id="8" name="Yurtiçi İhraç Limiti Nominal Tutar (TL)" dataDxfId="16" totalsRowDxfId="17"/>
    <tableColumn id="9" name="Yurtiçi İhraç Limiti Nominal Tutar ABD Doları Karşılığı*" dataDxfId="14" totalsRowDxfId="15"/>
    <tableColumn id="12" name="Yurtiçi Satışı Gerçekleşen Nominal Tutar (TL)" dataDxfId="12" totalsRowDxfId="13"/>
    <tableColumn id="13" name="Yurtiçi Satışa Hazır Nominal Tutar (TL)" dataDxfId="10" totalsRowDxfId="11"/>
    <tableColumn id="19" name="Yurtdışı İhraç Limiti Nominal Tutar" dataDxfId="8" totalsRowDxfId="9"/>
    <tableColumn id="20" name="Yurtdışı İhraç Limiti Para Birimi" dataDxfId="6" totalsRowDxfId="7"/>
    <tableColumn id="14" name="Yurtdışı Tertip İhraç Belgesi Verilen Nominal Tutar" dataDxfId="4" totalsRowDxfId="5"/>
    <tableColumn id="15" name="Yurtdışı Satışa Hazır Nominal Tutar" dataDxfId="2" totalsRowDxfId="3"/>
    <tableColumn id="22" name="Yurtdışı Satışı Gerçekleşen Nominal Tutar (TL)**" dataDxfId="0" totalsRowDxfId="1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591"/>
  <sheetViews>
    <sheetView tabSelected="1" zoomScale="87" zoomScaleNormal="87" workbookViewId="0">
      <pane xSplit="2" ySplit="2" topLeftCell="C3" activePane="bottomRight" state="frozen"/>
      <selection activeCell="D16" sqref="D16"/>
      <selection pane="topRight" activeCell="D16" sqref="D16"/>
      <selection pane="bottomLeft" activeCell="D16" sqref="D16"/>
      <selection pane="bottomRight" sqref="A1:K1"/>
    </sheetView>
  </sheetViews>
  <sheetFormatPr defaultColWidth="63.85546875" defaultRowHeight="15" x14ac:dyDescent="0.25"/>
  <cols>
    <col min="1" max="1" width="5.85546875" customWidth="1"/>
    <col min="2" max="2" width="54" style="3" customWidth="1"/>
    <col min="3" max="3" width="17.85546875" customWidth="1"/>
    <col min="4" max="4" width="32.42578125" style="2" customWidth="1"/>
    <col min="5" max="5" width="47.5703125" customWidth="1"/>
    <col min="6" max="6" width="32.7109375" customWidth="1"/>
    <col min="7" max="7" width="24.7109375" customWidth="1"/>
    <col min="8" max="8" width="35" customWidth="1"/>
    <col min="9" max="9" width="19.28515625" customWidth="1"/>
    <col min="10" max="10" width="21" customWidth="1"/>
    <col min="11" max="17" width="55.42578125" customWidth="1"/>
    <col min="18" max="20" width="55.42578125" style="1" customWidth="1"/>
    <col min="21" max="21" width="46.28515625" style="1" customWidth="1"/>
    <col min="22" max="22" width="60.7109375" style="1" customWidth="1"/>
    <col min="23" max="23" width="46.28515625" style="1" customWidth="1"/>
    <col min="24" max="24" width="49.85546875" style="1" customWidth="1"/>
    <col min="25" max="35" width="54" style="1" customWidth="1"/>
    <col min="36" max="36" width="46.5703125" style="1" customWidth="1"/>
    <col min="37" max="37" width="61" style="1" customWidth="1"/>
    <col min="38" max="38" width="46.5703125" style="1" customWidth="1"/>
    <col min="39" max="39" width="58.140625" style="1" customWidth="1"/>
    <col min="40" max="40" width="44.85546875" style="1" customWidth="1"/>
    <col min="41" max="41" width="59.28515625" style="1" customWidth="1"/>
    <col min="42" max="42" width="44.85546875" style="1" customWidth="1"/>
    <col min="43" max="43" width="56.140625" style="1" customWidth="1"/>
    <col min="44" max="81" width="54.85546875" style="1" customWidth="1"/>
    <col min="82" max="82" width="54.85546875" style="1" bestFit="1" customWidth="1"/>
    <col min="83" max="98" width="54.85546875" style="1" customWidth="1"/>
    <col min="99" max="99" width="54.85546875" style="1" bestFit="1" customWidth="1"/>
    <col min="100" max="110" width="54.85546875" style="1" customWidth="1"/>
    <col min="111" max="111" width="54.85546875" style="1" bestFit="1" customWidth="1"/>
    <col min="112" max="137" width="54.85546875" style="1" customWidth="1"/>
    <col min="138" max="138" width="54.85546875" style="1" bestFit="1" customWidth="1"/>
    <col min="139" max="151" width="54.85546875" style="1" customWidth="1"/>
    <col min="152" max="152" width="54.85546875" style="1" bestFit="1" customWidth="1"/>
    <col min="153" max="169" width="54.85546875" style="1" customWidth="1"/>
    <col min="170" max="197" width="54.85546875" customWidth="1"/>
    <col min="198" max="198" width="54.85546875" bestFit="1" customWidth="1"/>
    <col min="199" max="214" width="54.85546875" customWidth="1"/>
    <col min="215" max="215" width="54.85546875" bestFit="1" customWidth="1"/>
    <col min="216" max="223" width="54.85546875" customWidth="1"/>
    <col min="224" max="225" width="54.85546875" bestFit="1" customWidth="1"/>
    <col min="226" max="228" width="54.85546875" customWidth="1"/>
    <col min="229" max="229" width="50.28515625" customWidth="1"/>
    <col min="230" max="230" width="49.42578125" customWidth="1"/>
    <col min="231" max="231" width="55" customWidth="1"/>
    <col min="232" max="232" width="45" customWidth="1"/>
    <col min="233" max="233" width="45" bestFit="1" customWidth="1"/>
    <col min="234" max="234" width="62.7109375" customWidth="1"/>
    <col min="235" max="235" width="61.7109375" customWidth="1"/>
    <col min="236" max="236" width="45" bestFit="1" customWidth="1"/>
    <col min="237" max="237" width="45" customWidth="1"/>
    <col min="238" max="238" width="63.85546875" bestFit="1" customWidth="1"/>
    <col min="239" max="239" width="63" bestFit="1" customWidth="1"/>
    <col min="240" max="240" width="45" customWidth="1"/>
    <col min="241" max="241" width="45" bestFit="1" customWidth="1"/>
    <col min="242" max="242" width="63.85546875" bestFit="1" customWidth="1"/>
    <col min="243" max="243" width="63" customWidth="1"/>
    <col min="244" max="245" width="45" customWidth="1"/>
    <col min="246" max="246" width="63.85546875" customWidth="1"/>
    <col min="247" max="247" width="63" customWidth="1"/>
    <col min="248" max="249" width="45" customWidth="1"/>
    <col min="250" max="250" width="63.85546875" bestFit="1" customWidth="1"/>
    <col min="251" max="251" width="63" bestFit="1" customWidth="1"/>
    <col min="252" max="255" width="45" bestFit="1" customWidth="1"/>
  </cols>
  <sheetData>
    <row r="1" spans="1:169" ht="28.5" x14ac:dyDescent="0.45">
      <c r="A1" s="98" t="s">
        <v>234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69" s="91" customFormat="1" ht="45" x14ac:dyDescent="0.25">
      <c r="A2" s="97" t="s">
        <v>233</v>
      </c>
      <c r="B2" s="96" t="s">
        <v>232</v>
      </c>
      <c r="C2" s="94" t="s">
        <v>39</v>
      </c>
      <c r="D2" s="94" t="s">
        <v>38</v>
      </c>
      <c r="E2" s="94" t="s">
        <v>231</v>
      </c>
      <c r="F2" s="95" t="s">
        <v>230</v>
      </c>
      <c r="G2" s="94" t="s">
        <v>229</v>
      </c>
      <c r="H2" s="94" t="s">
        <v>228</v>
      </c>
      <c r="I2" s="94" t="s">
        <v>227</v>
      </c>
      <c r="J2" s="94" t="s">
        <v>226</v>
      </c>
      <c r="K2" s="91" t="s">
        <v>225</v>
      </c>
      <c r="L2" s="91" t="s">
        <v>224</v>
      </c>
      <c r="M2" s="94" t="s">
        <v>223</v>
      </c>
      <c r="N2" s="94" t="s">
        <v>40</v>
      </c>
      <c r="O2" s="91" t="s">
        <v>222</v>
      </c>
      <c r="P2" s="91" t="s">
        <v>221</v>
      </c>
      <c r="Q2" s="93" t="s">
        <v>220</v>
      </c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</row>
    <row r="3" spans="1:169" s="86" customFormat="1" x14ac:dyDescent="0.25">
      <c r="A3" s="1">
        <v>1</v>
      </c>
      <c r="B3" s="90" t="s">
        <v>219</v>
      </c>
      <c r="C3" s="69" t="s">
        <v>13</v>
      </c>
      <c r="D3" s="50" t="s">
        <v>12</v>
      </c>
      <c r="E3" s="63">
        <v>42318</v>
      </c>
      <c r="F3" s="63" t="s">
        <v>33</v>
      </c>
      <c r="G3" s="63">
        <v>42377</v>
      </c>
      <c r="H3" s="50" t="s">
        <v>84</v>
      </c>
      <c r="I3" s="70">
        <v>100000000</v>
      </c>
      <c r="J3" s="70">
        <f>I3/2.993</f>
        <v>33411293.017039761</v>
      </c>
      <c r="K3" s="70">
        <v>0</v>
      </c>
      <c r="L3" s="52">
        <f>I3-K3</f>
        <v>100000000</v>
      </c>
      <c r="M3" s="51"/>
      <c r="N3" s="51"/>
      <c r="O3" s="52"/>
      <c r="P3" s="52"/>
      <c r="Q3" s="68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</row>
    <row r="4" spans="1:169" s="1" customFormat="1" x14ac:dyDescent="0.25">
      <c r="A4" s="1">
        <v>2</v>
      </c>
      <c r="B4" s="90" t="s">
        <v>218</v>
      </c>
      <c r="C4" s="69" t="s">
        <v>26</v>
      </c>
      <c r="D4" s="50" t="s">
        <v>12</v>
      </c>
      <c r="E4" s="63">
        <v>42325</v>
      </c>
      <c r="F4" s="63" t="s">
        <v>33</v>
      </c>
      <c r="G4" s="63">
        <v>42377</v>
      </c>
      <c r="H4" s="63" t="s">
        <v>87</v>
      </c>
      <c r="I4" s="70">
        <v>45000000</v>
      </c>
      <c r="J4" s="70">
        <f>I4/2.993</f>
        <v>15035081.857667893</v>
      </c>
      <c r="K4" s="70">
        <v>32125000</v>
      </c>
      <c r="L4" s="52">
        <f>I4-K4</f>
        <v>12875000</v>
      </c>
      <c r="M4" s="51"/>
      <c r="N4" s="51"/>
      <c r="O4" s="52"/>
      <c r="P4" s="52"/>
      <c r="Q4" s="68"/>
    </row>
    <row r="5" spans="1:169" s="1" customFormat="1" x14ac:dyDescent="0.25">
      <c r="A5" s="1">
        <v>3</v>
      </c>
      <c r="B5" s="90" t="s">
        <v>54</v>
      </c>
      <c r="C5" s="69" t="s">
        <v>32</v>
      </c>
      <c r="D5" s="50" t="s">
        <v>12</v>
      </c>
      <c r="E5" s="63">
        <v>42332</v>
      </c>
      <c r="F5" s="63" t="s">
        <v>33</v>
      </c>
      <c r="G5" s="63">
        <v>42377</v>
      </c>
      <c r="H5" s="63" t="s">
        <v>102</v>
      </c>
      <c r="I5" s="70">
        <v>12000000000</v>
      </c>
      <c r="J5" s="70">
        <f>I5/2.993</f>
        <v>4009355162.0447712</v>
      </c>
      <c r="K5" s="70">
        <v>2105759143</v>
      </c>
      <c r="L5" s="52">
        <f>I5-K5</f>
        <v>9894240857</v>
      </c>
      <c r="M5" s="51"/>
      <c r="N5" s="51"/>
      <c r="O5" s="52"/>
      <c r="P5" s="52"/>
      <c r="Q5" s="68"/>
    </row>
    <row r="6" spans="1:169" s="1" customFormat="1" x14ac:dyDescent="0.25">
      <c r="A6" s="1">
        <v>4</v>
      </c>
      <c r="B6" s="90" t="s">
        <v>217</v>
      </c>
      <c r="C6" s="69" t="s">
        <v>26</v>
      </c>
      <c r="D6" s="50" t="s">
        <v>12</v>
      </c>
      <c r="E6" s="63">
        <v>42342</v>
      </c>
      <c r="F6" s="51" t="s">
        <v>33</v>
      </c>
      <c r="G6" s="63">
        <v>42377</v>
      </c>
      <c r="H6" s="63" t="s">
        <v>87</v>
      </c>
      <c r="I6" s="70">
        <v>200000000</v>
      </c>
      <c r="J6" s="70">
        <f>I6/2.993</f>
        <v>66822586.034079522</v>
      </c>
      <c r="K6" s="70">
        <v>140150000</v>
      </c>
      <c r="L6" s="52">
        <f>I6-K6</f>
        <v>59850000</v>
      </c>
      <c r="M6" s="44"/>
      <c r="N6" s="51"/>
      <c r="O6" s="52"/>
      <c r="P6" s="52"/>
      <c r="Q6" s="68"/>
    </row>
    <row r="7" spans="1:169" s="1" customFormat="1" ht="30" x14ac:dyDescent="0.25">
      <c r="A7" s="1">
        <v>5</v>
      </c>
      <c r="B7" s="90" t="s">
        <v>216</v>
      </c>
      <c r="C7" s="69" t="s">
        <v>13</v>
      </c>
      <c r="D7" s="50" t="s">
        <v>12</v>
      </c>
      <c r="E7" s="63">
        <v>42342</v>
      </c>
      <c r="F7" s="51" t="s">
        <v>33</v>
      </c>
      <c r="G7" s="63">
        <v>42377</v>
      </c>
      <c r="H7" s="50" t="s">
        <v>87</v>
      </c>
      <c r="I7" s="70">
        <v>50000000</v>
      </c>
      <c r="J7" s="70">
        <f>I7/2.993</f>
        <v>16705646.50851988</v>
      </c>
      <c r="K7" s="70">
        <v>20000000</v>
      </c>
      <c r="L7" s="52">
        <f>I7-K7</f>
        <v>30000000</v>
      </c>
      <c r="M7" s="51"/>
      <c r="N7" s="51"/>
      <c r="O7" s="52"/>
      <c r="P7" s="52"/>
      <c r="Q7" s="68"/>
    </row>
    <row r="8" spans="1:169" s="1" customFormat="1" x14ac:dyDescent="0.25">
      <c r="A8" s="1">
        <v>6</v>
      </c>
      <c r="B8" s="90" t="s">
        <v>90</v>
      </c>
      <c r="C8" s="69" t="s">
        <v>32</v>
      </c>
      <c r="D8" s="50" t="s">
        <v>12</v>
      </c>
      <c r="E8" s="63">
        <v>42354</v>
      </c>
      <c r="F8" s="63" t="s">
        <v>33</v>
      </c>
      <c r="G8" s="63">
        <v>42377</v>
      </c>
      <c r="H8" s="50" t="s">
        <v>89</v>
      </c>
      <c r="I8" s="77" t="s">
        <v>33</v>
      </c>
      <c r="J8" s="77" t="s">
        <v>33</v>
      </c>
      <c r="K8" s="77" t="s">
        <v>33</v>
      </c>
      <c r="L8" s="77" t="s">
        <v>33</v>
      </c>
      <c r="M8" s="68">
        <v>5000000000</v>
      </c>
      <c r="N8" s="85" t="s">
        <v>36</v>
      </c>
      <c r="O8" s="68">
        <v>926376560</v>
      </c>
      <c r="P8" s="68">
        <f>M8-O8</f>
        <v>4073623440</v>
      </c>
      <c r="Q8" s="68">
        <v>3231904829</v>
      </c>
    </row>
    <row r="9" spans="1:169" s="1" customFormat="1" x14ac:dyDescent="0.25">
      <c r="A9" s="1">
        <v>7</v>
      </c>
      <c r="B9" s="90" t="s">
        <v>58</v>
      </c>
      <c r="C9" s="69" t="s">
        <v>32</v>
      </c>
      <c r="D9" s="50" t="s">
        <v>12</v>
      </c>
      <c r="E9" s="63">
        <v>42356</v>
      </c>
      <c r="F9" s="63" t="s">
        <v>33</v>
      </c>
      <c r="G9" s="63">
        <v>42377</v>
      </c>
      <c r="H9" s="50" t="s">
        <v>89</v>
      </c>
      <c r="I9" s="77" t="s">
        <v>33</v>
      </c>
      <c r="J9" s="77" t="s">
        <v>33</v>
      </c>
      <c r="K9" s="77" t="s">
        <v>33</v>
      </c>
      <c r="L9" s="77" t="s">
        <v>33</v>
      </c>
      <c r="M9" s="68">
        <v>4000000000</v>
      </c>
      <c r="N9" s="85" t="s">
        <v>36</v>
      </c>
      <c r="O9" s="52">
        <v>606574190</v>
      </c>
      <c r="P9" s="68">
        <f>M9-O9</f>
        <v>3393425810</v>
      </c>
      <c r="Q9" s="68">
        <v>2125991060</v>
      </c>
    </row>
    <row r="10" spans="1:169" s="1" customFormat="1" x14ac:dyDescent="0.25">
      <c r="A10" s="1">
        <v>8</v>
      </c>
      <c r="B10" s="90" t="s">
        <v>55</v>
      </c>
      <c r="C10" s="69" t="s">
        <v>26</v>
      </c>
      <c r="D10" s="50" t="s">
        <v>12</v>
      </c>
      <c r="E10" s="63">
        <v>42332</v>
      </c>
      <c r="F10" s="63" t="s">
        <v>33</v>
      </c>
      <c r="G10" s="63">
        <v>42383</v>
      </c>
      <c r="H10" s="63" t="s">
        <v>107</v>
      </c>
      <c r="I10" s="70">
        <v>100000000</v>
      </c>
      <c r="J10" s="70">
        <f>I10/3.0328</f>
        <v>32972830.387760486</v>
      </c>
      <c r="K10" s="70">
        <v>100000000</v>
      </c>
      <c r="L10" s="52">
        <f>I10-K10</f>
        <v>0</v>
      </c>
      <c r="M10" s="51"/>
      <c r="N10" s="51"/>
      <c r="O10" s="52"/>
      <c r="P10" s="52"/>
      <c r="Q10" s="68"/>
    </row>
    <row r="11" spans="1:169" s="1" customFormat="1" x14ac:dyDescent="0.25">
      <c r="A11" s="1">
        <v>9</v>
      </c>
      <c r="B11" s="90" t="s">
        <v>111</v>
      </c>
      <c r="C11" s="69" t="s">
        <v>26</v>
      </c>
      <c r="D11" s="50" t="s">
        <v>12</v>
      </c>
      <c r="E11" s="63">
        <v>42348</v>
      </c>
      <c r="F11" s="50" t="s">
        <v>33</v>
      </c>
      <c r="G11" s="63">
        <v>42396</v>
      </c>
      <c r="H11" s="50" t="s">
        <v>87</v>
      </c>
      <c r="I11" s="70">
        <v>300000000</v>
      </c>
      <c r="J11" s="52">
        <f>I11/3.0032</f>
        <v>99893446.989877462</v>
      </c>
      <c r="K11" s="70">
        <v>300000000</v>
      </c>
      <c r="L11" s="52">
        <f>I11-K11</f>
        <v>0</v>
      </c>
      <c r="M11" s="51"/>
      <c r="N11" s="51"/>
      <c r="O11" s="52"/>
      <c r="P11" s="52"/>
      <c r="Q11" s="68"/>
    </row>
    <row r="12" spans="1:169" s="1" customFormat="1" x14ac:dyDescent="0.25">
      <c r="A12" s="1">
        <v>10</v>
      </c>
      <c r="B12" s="89" t="s">
        <v>58</v>
      </c>
      <c r="C12" s="69" t="s">
        <v>32</v>
      </c>
      <c r="D12" s="50" t="s">
        <v>12</v>
      </c>
      <c r="E12" s="63">
        <v>42356</v>
      </c>
      <c r="F12" s="63" t="s">
        <v>33</v>
      </c>
      <c r="G12" s="63">
        <v>42396</v>
      </c>
      <c r="H12" s="63" t="s">
        <v>107</v>
      </c>
      <c r="I12" s="70">
        <v>15000000000</v>
      </c>
      <c r="J12" s="70">
        <f>I12/3.0032</f>
        <v>4994672349.4938726</v>
      </c>
      <c r="K12" s="70">
        <v>6918950000</v>
      </c>
      <c r="L12" s="52">
        <f>I12-K12</f>
        <v>8081050000</v>
      </c>
      <c r="M12" s="51"/>
      <c r="N12" s="51"/>
      <c r="O12" s="52"/>
      <c r="P12" s="52"/>
      <c r="Q12" s="68"/>
    </row>
    <row r="13" spans="1:169" s="1" customFormat="1" x14ac:dyDescent="0.25">
      <c r="A13" s="1">
        <v>11</v>
      </c>
      <c r="B13" s="89" t="s">
        <v>215</v>
      </c>
      <c r="C13" s="69" t="s">
        <v>32</v>
      </c>
      <c r="D13" s="50" t="s">
        <v>12</v>
      </c>
      <c r="E13" s="63">
        <v>42356</v>
      </c>
      <c r="F13" s="50" t="s">
        <v>33</v>
      </c>
      <c r="G13" s="63">
        <v>42396</v>
      </c>
      <c r="H13" s="50" t="s">
        <v>87</v>
      </c>
      <c r="I13" s="70">
        <v>350000000</v>
      </c>
      <c r="J13" s="70">
        <f>I13/3.0032</f>
        <v>116542354.82152371</v>
      </c>
      <c r="K13" s="70">
        <v>0</v>
      </c>
      <c r="L13" s="52">
        <f>I13-K13</f>
        <v>350000000</v>
      </c>
      <c r="M13" s="85"/>
      <c r="N13" s="85"/>
      <c r="O13" s="52"/>
      <c r="P13" s="52"/>
      <c r="Q13" s="68"/>
    </row>
    <row r="14" spans="1:169" s="1" customFormat="1" x14ac:dyDescent="0.25">
      <c r="A14" s="1">
        <v>12</v>
      </c>
      <c r="B14" s="89" t="s">
        <v>214</v>
      </c>
      <c r="C14" s="69" t="s">
        <v>13</v>
      </c>
      <c r="D14" s="50" t="s">
        <v>12</v>
      </c>
      <c r="E14" s="63">
        <v>42363</v>
      </c>
      <c r="F14" s="50" t="s">
        <v>33</v>
      </c>
      <c r="G14" s="63">
        <v>42396</v>
      </c>
      <c r="H14" s="50" t="s">
        <v>87</v>
      </c>
      <c r="I14" s="70">
        <v>250000000</v>
      </c>
      <c r="J14" s="52">
        <f>I14/3.0032</f>
        <v>83244539.158231214</v>
      </c>
      <c r="K14" s="70">
        <v>0</v>
      </c>
      <c r="L14" s="52">
        <f>I14-K14</f>
        <v>250000000</v>
      </c>
      <c r="M14" s="56"/>
      <c r="N14" s="69"/>
      <c r="O14" s="50"/>
      <c r="P14" s="52"/>
      <c r="Q14" s="68"/>
    </row>
    <row r="15" spans="1:169" s="1" customFormat="1" x14ac:dyDescent="0.25">
      <c r="A15" s="1">
        <v>13</v>
      </c>
      <c r="B15" s="88" t="s">
        <v>101</v>
      </c>
      <c r="C15" s="64" t="s">
        <v>26</v>
      </c>
      <c r="D15" s="63" t="s">
        <v>12</v>
      </c>
      <c r="E15" s="63">
        <v>42369</v>
      </c>
      <c r="F15" s="63" t="s">
        <v>33</v>
      </c>
      <c r="G15" s="63">
        <v>42396</v>
      </c>
      <c r="H15" s="50" t="s">
        <v>87</v>
      </c>
      <c r="I15" s="70">
        <v>500000000</v>
      </c>
      <c r="J15" s="70">
        <f>I15/3.0032</f>
        <v>166489078.31646243</v>
      </c>
      <c r="K15" s="70">
        <v>500000000</v>
      </c>
      <c r="L15" s="52">
        <f>I15-K15</f>
        <v>0</v>
      </c>
      <c r="M15" s="51"/>
      <c r="N15" s="51"/>
      <c r="O15" s="51"/>
      <c r="P15" s="52"/>
      <c r="Q15" s="68"/>
    </row>
    <row r="16" spans="1:169" s="1" customFormat="1" x14ac:dyDescent="0.25">
      <c r="A16" s="1">
        <v>14</v>
      </c>
      <c r="B16" s="88" t="s">
        <v>195</v>
      </c>
      <c r="C16" s="67" t="s">
        <v>26</v>
      </c>
      <c r="D16" s="63" t="s">
        <v>12</v>
      </c>
      <c r="E16" s="63">
        <v>42376</v>
      </c>
      <c r="F16" s="63" t="s">
        <v>33</v>
      </c>
      <c r="G16" s="63">
        <v>42396</v>
      </c>
      <c r="H16" s="50" t="s">
        <v>84</v>
      </c>
      <c r="I16" s="70">
        <v>522000000</v>
      </c>
      <c r="J16" s="70">
        <f>I16/3.0032</f>
        <v>173814597.76238677</v>
      </c>
      <c r="K16" s="70">
        <v>365000000</v>
      </c>
      <c r="L16" s="52">
        <f>I16-K16</f>
        <v>157000000</v>
      </c>
      <c r="M16" s="51"/>
      <c r="N16" s="51"/>
      <c r="O16" s="51"/>
      <c r="P16" s="52"/>
      <c r="Q16" s="68"/>
    </row>
    <row r="17" spans="1:17" s="1" customFormat="1" x14ac:dyDescent="0.25">
      <c r="A17" s="1">
        <v>15</v>
      </c>
      <c r="B17" s="89" t="s">
        <v>54</v>
      </c>
      <c r="C17" s="69" t="s">
        <v>32</v>
      </c>
      <c r="D17" s="50" t="s">
        <v>12</v>
      </c>
      <c r="E17" s="63">
        <v>42362</v>
      </c>
      <c r="F17" s="50" t="s">
        <v>33</v>
      </c>
      <c r="G17" s="63">
        <v>42404</v>
      </c>
      <c r="H17" s="50" t="s">
        <v>89</v>
      </c>
      <c r="I17" s="77" t="s">
        <v>33</v>
      </c>
      <c r="J17" s="77" t="s">
        <v>33</v>
      </c>
      <c r="K17" s="77" t="s">
        <v>33</v>
      </c>
      <c r="L17" s="77" t="s">
        <v>33</v>
      </c>
      <c r="M17" s="68">
        <v>6000000000</v>
      </c>
      <c r="N17" s="85" t="s">
        <v>36</v>
      </c>
      <c r="O17" s="68">
        <v>125464871</v>
      </c>
      <c r="P17" s="68">
        <f>M17-O17</f>
        <v>5874535129</v>
      </c>
      <c r="Q17" s="68">
        <v>168627500</v>
      </c>
    </row>
    <row r="18" spans="1:17" s="1" customFormat="1" x14ac:dyDescent="0.25">
      <c r="A18" s="1">
        <v>16</v>
      </c>
      <c r="B18" s="89" t="s">
        <v>147</v>
      </c>
      <c r="C18" s="69" t="s">
        <v>26</v>
      </c>
      <c r="D18" s="50" t="s">
        <v>12</v>
      </c>
      <c r="E18" s="63">
        <v>42362</v>
      </c>
      <c r="F18" s="63" t="s">
        <v>33</v>
      </c>
      <c r="G18" s="63">
        <v>42404</v>
      </c>
      <c r="H18" s="50" t="s">
        <v>89</v>
      </c>
      <c r="I18" s="77" t="s">
        <v>33</v>
      </c>
      <c r="J18" s="77" t="s">
        <v>33</v>
      </c>
      <c r="K18" s="77" t="s">
        <v>33</v>
      </c>
      <c r="L18" s="77" t="s">
        <v>33</v>
      </c>
      <c r="M18" s="68">
        <v>500000000</v>
      </c>
      <c r="N18" s="85" t="s">
        <v>36</v>
      </c>
      <c r="O18" s="68">
        <v>48798500</v>
      </c>
      <c r="P18" s="68">
        <f>M18-O18</f>
        <v>451201500</v>
      </c>
      <c r="Q18" s="68">
        <v>161810500</v>
      </c>
    </row>
    <row r="19" spans="1:17" s="1" customFormat="1" x14ac:dyDescent="0.25">
      <c r="A19" s="1">
        <v>17</v>
      </c>
      <c r="B19" s="88" t="s">
        <v>65</v>
      </c>
      <c r="C19" s="66" t="s">
        <v>32</v>
      </c>
      <c r="D19" s="63" t="s">
        <v>12</v>
      </c>
      <c r="E19" s="63">
        <v>42374</v>
      </c>
      <c r="F19" s="63" t="s">
        <v>33</v>
      </c>
      <c r="G19" s="63">
        <v>42404</v>
      </c>
      <c r="H19" s="50" t="s">
        <v>84</v>
      </c>
      <c r="I19" s="70">
        <v>60000000</v>
      </c>
      <c r="J19" s="70">
        <f>I19/2.9096</f>
        <v>20621391.256530106</v>
      </c>
      <c r="K19" s="70">
        <v>60000000</v>
      </c>
      <c r="L19" s="52">
        <f>I19-K19</f>
        <v>0</v>
      </c>
      <c r="M19" s="51"/>
      <c r="N19" s="51"/>
      <c r="O19" s="51"/>
      <c r="P19" s="52"/>
      <c r="Q19" s="68"/>
    </row>
    <row r="20" spans="1:17" s="1" customFormat="1" x14ac:dyDescent="0.25">
      <c r="A20" s="1">
        <v>18</v>
      </c>
      <c r="B20" s="88" t="s">
        <v>213</v>
      </c>
      <c r="C20" s="66" t="s">
        <v>13</v>
      </c>
      <c r="D20" s="63" t="s">
        <v>12</v>
      </c>
      <c r="E20" s="63">
        <v>42380</v>
      </c>
      <c r="F20" s="50" t="s">
        <v>33</v>
      </c>
      <c r="G20" s="63">
        <v>42404</v>
      </c>
      <c r="H20" s="50" t="s">
        <v>87</v>
      </c>
      <c r="I20" s="70">
        <v>300000000</v>
      </c>
      <c r="J20" s="52">
        <f>I20/2.9096</f>
        <v>103106956.28265053</v>
      </c>
      <c r="K20" s="70">
        <v>180000000</v>
      </c>
      <c r="L20" s="52">
        <f>I20-K20</f>
        <v>120000000</v>
      </c>
      <c r="M20" s="51"/>
      <c r="N20" s="51"/>
      <c r="O20" s="51"/>
      <c r="P20" s="52"/>
      <c r="Q20" s="68"/>
    </row>
    <row r="21" spans="1:17" s="1" customFormat="1" x14ac:dyDescent="0.25">
      <c r="A21" s="1">
        <v>19</v>
      </c>
      <c r="B21" s="88" t="s">
        <v>97</v>
      </c>
      <c r="C21" s="64" t="s">
        <v>26</v>
      </c>
      <c r="D21" s="63" t="s">
        <v>12</v>
      </c>
      <c r="E21" s="63">
        <v>42384</v>
      </c>
      <c r="F21" s="63" t="s">
        <v>33</v>
      </c>
      <c r="G21" s="63">
        <v>42404</v>
      </c>
      <c r="H21" s="50" t="s">
        <v>87</v>
      </c>
      <c r="I21" s="70">
        <v>869000000</v>
      </c>
      <c r="J21" s="52">
        <f>I21/2.9096</f>
        <v>298666483.36541104</v>
      </c>
      <c r="K21" s="70">
        <v>843060000</v>
      </c>
      <c r="L21" s="52">
        <f>I21-K21</f>
        <v>25940000</v>
      </c>
      <c r="M21" s="51"/>
      <c r="N21" s="51"/>
      <c r="O21" s="51"/>
      <c r="P21" s="52"/>
      <c r="Q21" s="68"/>
    </row>
    <row r="22" spans="1:17" s="1" customFormat="1" x14ac:dyDescent="0.25">
      <c r="A22" s="1">
        <v>20</v>
      </c>
      <c r="B22" s="67" t="s">
        <v>212</v>
      </c>
      <c r="C22" s="66" t="s">
        <v>13</v>
      </c>
      <c r="D22" s="63" t="s">
        <v>12</v>
      </c>
      <c r="E22" s="63">
        <v>42367</v>
      </c>
      <c r="F22" s="63" t="s">
        <v>33</v>
      </c>
      <c r="G22" s="63">
        <v>42415</v>
      </c>
      <c r="H22" s="50" t="s">
        <v>87</v>
      </c>
      <c r="I22" s="70">
        <v>400000000</v>
      </c>
      <c r="J22" s="52">
        <f>I22/2.9494</f>
        <v>135620804.23136911</v>
      </c>
      <c r="K22" s="70">
        <v>400000000</v>
      </c>
      <c r="L22" s="52">
        <f>I22-K22</f>
        <v>0</v>
      </c>
      <c r="M22" s="51"/>
      <c r="N22" s="51"/>
      <c r="O22" s="51"/>
      <c r="P22" s="52"/>
      <c r="Q22" s="68"/>
    </row>
    <row r="23" spans="1:17" s="1" customFormat="1" x14ac:dyDescent="0.25">
      <c r="A23" s="1">
        <v>21</v>
      </c>
      <c r="B23" s="67" t="s">
        <v>211</v>
      </c>
      <c r="C23" s="64" t="s">
        <v>26</v>
      </c>
      <c r="D23" s="63" t="s">
        <v>12</v>
      </c>
      <c r="E23" s="63">
        <v>42382</v>
      </c>
      <c r="F23" s="50" t="s">
        <v>33</v>
      </c>
      <c r="G23" s="63">
        <v>42415</v>
      </c>
      <c r="H23" s="50" t="s">
        <v>84</v>
      </c>
      <c r="I23" s="68">
        <v>390000000</v>
      </c>
      <c r="J23" s="87">
        <f>I23/2.9494</f>
        <v>132230284.12558487</v>
      </c>
      <c r="K23" s="87">
        <v>136360000</v>
      </c>
      <c r="L23" s="52">
        <f>I23-K23</f>
        <v>253640000</v>
      </c>
      <c r="M23" s="51"/>
      <c r="N23" s="51"/>
      <c r="O23" s="51"/>
      <c r="P23" s="51"/>
      <c r="Q23" s="68"/>
    </row>
    <row r="24" spans="1:17" s="1" customFormat="1" x14ac:dyDescent="0.25">
      <c r="A24" s="1">
        <v>22</v>
      </c>
      <c r="B24" s="67" t="s">
        <v>131</v>
      </c>
      <c r="C24" s="64" t="s">
        <v>32</v>
      </c>
      <c r="D24" s="63" t="s">
        <v>12</v>
      </c>
      <c r="E24" s="63">
        <v>42383</v>
      </c>
      <c r="F24" s="63" t="s">
        <v>33</v>
      </c>
      <c r="G24" s="63">
        <v>42415</v>
      </c>
      <c r="H24" s="50" t="s">
        <v>89</v>
      </c>
      <c r="I24" s="77" t="s">
        <v>33</v>
      </c>
      <c r="J24" s="77" t="s">
        <v>33</v>
      </c>
      <c r="K24" s="77" t="s">
        <v>33</v>
      </c>
      <c r="L24" s="77" t="s">
        <v>33</v>
      </c>
      <c r="M24" s="68">
        <v>5000000000</v>
      </c>
      <c r="N24" s="85" t="s">
        <v>36</v>
      </c>
      <c r="O24" s="68">
        <v>1966389018</v>
      </c>
      <c r="P24" s="68">
        <f>M24-O24</f>
        <v>3033610982</v>
      </c>
      <c r="Q24" s="68">
        <v>6831744908</v>
      </c>
    </row>
    <row r="25" spans="1:17" s="1" customFormat="1" x14ac:dyDescent="0.25">
      <c r="A25" s="1">
        <v>23</v>
      </c>
      <c r="B25" s="67" t="s">
        <v>182</v>
      </c>
      <c r="C25" s="66" t="s">
        <v>32</v>
      </c>
      <c r="D25" s="63" t="s">
        <v>12</v>
      </c>
      <c r="E25" s="63">
        <v>42387</v>
      </c>
      <c r="F25" s="50" t="s">
        <v>33</v>
      </c>
      <c r="G25" s="63">
        <v>42415</v>
      </c>
      <c r="H25" s="63" t="s">
        <v>107</v>
      </c>
      <c r="I25" s="70">
        <v>6000000000</v>
      </c>
      <c r="J25" s="52">
        <f>I25/2.9494</f>
        <v>2034312063.4705365</v>
      </c>
      <c r="K25" s="70">
        <v>4650000000</v>
      </c>
      <c r="L25" s="52">
        <f>I25-K25</f>
        <v>1350000000</v>
      </c>
      <c r="M25" s="51"/>
      <c r="N25" s="51"/>
      <c r="O25" s="51"/>
      <c r="P25" s="51"/>
      <c r="Q25" s="68"/>
    </row>
    <row r="26" spans="1:17" s="1" customFormat="1" x14ac:dyDescent="0.25">
      <c r="A26" s="1">
        <v>24</v>
      </c>
      <c r="B26" s="67" t="s">
        <v>210</v>
      </c>
      <c r="C26" s="64" t="s">
        <v>13</v>
      </c>
      <c r="D26" s="63" t="s">
        <v>12</v>
      </c>
      <c r="E26" s="63">
        <v>42403</v>
      </c>
      <c r="F26" s="50" t="s">
        <v>33</v>
      </c>
      <c r="G26" s="63">
        <v>42415</v>
      </c>
      <c r="H26" s="50" t="s">
        <v>89</v>
      </c>
      <c r="I26" s="77" t="s">
        <v>33</v>
      </c>
      <c r="J26" s="77" t="s">
        <v>33</v>
      </c>
      <c r="K26" s="77" t="s">
        <v>33</v>
      </c>
      <c r="L26" s="77" t="s">
        <v>33</v>
      </c>
      <c r="M26" s="68">
        <v>1000000000</v>
      </c>
      <c r="N26" s="85" t="s">
        <v>36</v>
      </c>
      <c r="O26" s="68">
        <v>750000000</v>
      </c>
      <c r="P26" s="68">
        <f>M26-O26</f>
        <v>250000000</v>
      </c>
      <c r="Q26" s="68">
        <v>2644125000</v>
      </c>
    </row>
    <row r="27" spans="1:17" s="1" customFormat="1" x14ac:dyDescent="0.25">
      <c r="A27" s="1">
        <v>25</v>
      </c>
      <c r="B27" s="67" t="s">
        <v>198</v>
      </c>
      <c r="C27" s="64" t="s">
        <v>26</v>
      </c>
      <c r="D27" s="50" t="s">
        <v>25</v>
      </c>
      <c r="E27" s="63">
        <v>42403</v>
      </c>
      <c r="F27" s="50" t="s">
        <v>33</v>
      </c>
      <c r="G27" s="63">
        <v>42415</v>
      </c>
      <c r="H27" s="50" t="s">
        <v>84</v>
      </c>
      <c r="I27" s="70">
        <v>150000000</v>
      </c>
      <c r="J27" s="52">
        <f>I27/2.9494</f>
        <v>50857801.586763412</v>
      </c>
      <c r="K27" s="87">
        <v>140000000</v>
      </c>
      <c r="L27" s="52">
        <f>I27-K27</f>
        <v>10000000</v>
      </c>
      <c r="M27" s="51"/>
      <c r="N27" s="51"/>
      <c r="O27" s="51"/>
      <c r="P27" s="51"/>
      <c r="Q27" s="68"/>
    </row>
    <row r="28" spans="1:17" s="1" customFormat="1" x14ac:dyDescent="0.25">
      <c r="A28" s="1">
        <v>26</v>
      </c>
      <c r="B28" s="67" t="s">
        <v>209</v>
      </c>
      <c r="C28" s="64" t="s">
        <v>26</v>
      </c>
      <c r="D28" s="63" t="s">
        <v>12</v>
      </c>
      <c r="E28" s="63">
        <v>42403</v>
      </c>
      <c r="F28" s="50" t="s">
        <v>33</v>
      </c>
      <c r="G28" s="63">
        <v>42426</v>
      </c>
      <c r="H28" s="50" t="s">
        <v>87</v>
      </c>
      <c r="I28" s="70">
        <v>180000000</v>
      </c>
      <c r="J28" s="52">
        <f>I28/2.9345</f>
        <v>61339240.074970186</v>
      </c>
      <c r="K28" s="70">
        <v>39500000</v>
      </c>
      <c r="L28" s="52">
        <f>I28-K28</f>
        <v>140500000</v>
      </c>
      <c r="M28" s="51"/>
      <c r="N28" s="51"/>
      <c r="O28" s="51"/>
      <c r="P28" s="51"/>
      <c r="Q28" s="68"/>
    </row>
    <row r="29" spans="1:17" s="1" customFormat="1" x14ac:dyDescent="0.25">
      <c r="A29" s="1">
        <v>27</v>
      </c>
      <c r="B29" s="67" t="s">
        <v>153</v>
      </c>
      <c r="C29" s="64" t="s">
        <v>26</v>
      </c>
      <c r="D29" s="63" t="s">
        <v>12</v>
      </c>
      <c r="E29" s="63">
        <v>42411</v>
      </c>
      <c r="F29" s="50" t="s">
        <v>33</v>
      </c>
      <c r="G29" s="63">
        <v>42426</v>
      </c>
      <c r="H29" s="50" t="s">
        <v>84</v>
      </c>
      <c r="I29" s="70">
        <v>2000000000</v>
      </c>
      <c r="J29" s="52">
        <f>I29/2.9345</f>
        <v>681547111.94411314</v>
      </c>
      <c r="K29" s="70">
        <v>1999930000</v>
      </c>
      <c r="L29" s="52">
        <f>I29-K29</f>
        <v>70000</v>
      </c>
      <c r="M29" s="51"/>
      <c r="N29" s="51"/>
      <c r="O29" s="51"/>
      <c r="P29" s="51"/>
      <c r="Q29" s="68"/>
    </row>
    <row r="30" spans="1:17" s="1" customFormat="1" x14ac:dyDescent="0.25">
      <c r="A30" s="1">
        <v>28</v>
      </c>
      <c r="B30" s="71" t="s">
        <v>208</v>
      </c>
      <c r="C30" s="69" t="s">
        <v>13</v>
      </c>
      <c r="D30" s="50" t="s">
        <v>12</v>
      </c>
      <c r="E30" s="63">
        <v>42345</v>
      </c>
      <c r="F30" s="63" t="s">
        <v>33</v>
      </c>
      <c r="G30" s="63">
        <v>42433</v>
      </c>
      <c r="H30" s="63" t="s">
        <v>161</v>
      </c>
      <c r="I30" s="70">
        <v>12000000</v>
      </c>
      <c r="J30" s="52">
        <f>I30/2.9199</f>
        <v>4109729.7852666187</v>
      </c>
      <c r="K30" s="70">
        <v>1000000</v>
      </c>
      <c r="L30" s="52">
        <f>I30-K30</f>
        <v>11000000</v>
      </c>
      <c r="M30" s="51"/>
      <c r="N30" s="51"/>
      <c r="O30" s="52"/>
      <c r="P30" s="52"/>
      <c r="Q30" s="68"/>
    </row>
    <row r="31" spans="1:17" s="1" customFormat="1" x14ac:dyDescent="0.25">
      <c r="A31" s="1">
        <v>29</v>
      </c>
      <c r="B31" s="67" t="s">
        <v>207</v>
      </c>
      <c r="C31" s="67" t="s">
        <v>26</v>
      </c>
      <c r="D31" s="63" t="s">
        <v>12</v>
      </c>
      <c r="E31" s="63">
        <v>42348</v>
      </c>
      <c r="F31" s="63" t="s">
        <v>33</v>
      </c>
      <c r="G31" s="63">
        <v>42433</v>
      </c>
      <c r="H31" s="50" t="s">
        <v>84</v>
      </c>
      <c r="I31" s="77" t="s">
        <v>33</v>
      </c>
      <c r="J31" s="77" t="s">
        <v>33</v>
      </c>
      <c r="K31" s="77" t="s">
        <v>33</v>
      </c>
      <c r="L31" s="77" t="s">
        <v>33</v>
      </c>
      <c r="M31" s="51"/>
      <c r="N31" s="51"/>
      <c r="O31" s="51"/>
      <c r="P31" s="52"/>
      <c r="Q31" s="68"/>
    </row>
    <row r="32" spans="1:17" s="1" customFormat="1" x14ac:dyDescent="0.25">
      <c r="A32" s="1">
        <v>30</v>
      </c>
      <c r="B32" s="67" t="s">
        <v>206</v>
      </c>
      <c r="C32" s="66" t="s">
        <v>13</v>
      </c>
      <c r="D32" s="63" t="s">
        <v>12</v>
      </c>
      <c r="E32" s="63">
        <v>42395</v>
      </c>
      <c r="F32" s="63" t="s">
        <v>33</v>
      </c>
      <c r="G32" s="63">
        <v>42433</v>
      </c>
      <c r="H32" s="50" t="s">
        <v>87</v>
      </c>
      <c r="I32" s="70">
        <v>101000000</v>
      </c>
      <c r="J32" s="52">
        <f>I32/2.9199</f>
        <v>34590225.692660704</v>
      </c>
      <c r="K32" s="70">
        <v>50000000</v>
      </c>
      <c r="L32" s="52">
        <f>I32-K32</f>
        <v>51000000</v>
      </c>
      <c r="M32" s="51"/>
      <c r="N32" s="51"/>
      <c r="O32" s="51"/>
      <c r="P32" s="51"/>
      <c r="Q32" s="68"/>
    </row>
    <row r="33" spans="1:17" s="1" customFormat="1" x14ac:dyDescent="0.25">
      <c r="A33" s="1">
        <v>31</v>
      </c>
      <c r="B33" s="88" t="s">
        <v>205</v>
      </c>
      <c r="C33" s="64" t="s">
        <v>26</v>
      </c>
      <c r="D33" s="63" t="s">
        <v>12</v>
      </c>
      <c r="E33" s="63">
        <v>42408</v>
      </c>
      <c r="F33" s="63" t="s">
        <v>33</v>
      </c>
      <c r="G33" s="63">
        <v>42433</v>
      </c>
      <c r="H33" s="79" t="s">
        <v>87</v>
      </c>
      <c r="I33" s="70">
        <v>50000000</v>
      </c>
      <c r="J33" s="52">
        <f>I33/2.9199</f>
        <v>17123874.105277576</v>
      </c>
      <c r="K33" s="70">
        <v>34500000</v>
      </c>
      <c r="L33" s="52">
        <f>I33-K33</f>
        <v>15500000</v>
      </c>
      <c r="M33" s="51"/>
      <c r="N33" s="51"/>
      <c r="O33" s="51"/>
      <c r="P33" s="51"/>
      <c r="Q33" s="68"/>
    </row>
    <row r="34" spans="1:17" s="1" customFormat="1" x14ac:dyDescent="0.25">
      <c r="A34" s="1">
        <v>32</v>
      </c>
      <c r="B34" s="88" t="s">
        <v>204</v>
      </c>
      <c r="C34" s="66" t="s">
        <v>32</v>
      </c>
      <c r="D34" s="63" t="s">
        <v>12</v>
      </c>
      <c r="E34" s="63">
        <v>42411</v>
      </c>
      <c r="F34" s="50" t="s">
        <v>33</v>
      </c>
      <c r="G34" s="63">
        <v>42433</v>
      </c>
      <c r="H34" s="50" t="s">
        <v>84</v>
      </c>
      <c r="I34" s="70">
        <v>205000000</v>
      </c>
      <c r="J34" s="52">
        <f>I34/2.9199</f>
        <v>70207883.831638068</v>
      </c>
      <c r="K34" s="70">
        <v>104280000</v>
      </c>
      <c r="L34" s="52">
        <f>I34-K34</f>
        <v>100720000</v>
      </c>
      <c r="M34" s="51"/>
      <c r="N34" s="51"/>
      <c r="O34" s="51"/>
      <c r="P34" s="51"/>
      <c r="Q34" s="68"/>
    </row>
    <row r="35" spans="1:17" s="1" customFormat="1" x14ac:dyDescent="0.25">
      <c r="A35" s="1">
        <v>33</v>
      </c>
      <c r="B35" s="71" t="s">
        <v>106</v>
      </c>
      <c r="C35" s="69" t="s">
        <v>32</v>
      </c>
      <c r="D35" s="50" t="s">
        <v>31</v>
      </c>
      <c r="E35" s="63">
        <v>42314</v>
      </c>
      <c r="F35" s="63" t="s">
        <v>33</v>
      </c>
      <c r="G35" s="63">
        <v>42439</v>
      </c>
      <c r="H35" s="50" t="s">
        <v>89</v>
      </c>
      <c r="I35" s="77" t="s">
        <v>33</v>
      </c>
      <c r="J35" s="77" t="s">
        <v>33</v>
      </c>
      <c r="K35" s="77" t="s">
        <v>33</v>
      </c>
      <c r="L35" s="77" t="s">
        <v>33</v>
      </c>
      <c r="M35" s="68">
        <v>1000000000</v>
      </c>
      <c r="N35" s="85" t="s">
        <v>35</v>
      </c>
      <c r="O35" s="52">
        <v>0</v>
      </c>
      <c r="P35" s="52">
        <f>M35-O35</f>
        <v>1000000000</v>
      </c>
      <c r="Q35" s="68">
        <v>0</v>
      </c>
    </row>
    <row r="36" spans="1:17" s="1" customFormat="1" x14ac:dyDescent="0.25">
      <c r="A36" s="1">
        <v>34</v>
      </c>
      <c r="B36" s="67" t="s">
        <v>203</v>
      </c>
      <c r="C36" s="66" t="s">
        <v>13</v>
      </c>
      <c r="D36" s="63" t="s">
        <v>12</v>
      </c>
      <c r="E36" s="63">
        <v>42367</v>
      </c>
      <c r="F36" s="63" t="s">
        <v>33</v>
      </c>
      <c r="G36" s="63">
        <v>42439</v>
      </c>
      <c r="H36" s="50" t="s">
        <v>87</v>
      </c>
      <c r="I36" s="70">
        <v>100000000</v>
      </c>
      <c r="J36" s="70">
        <f>I36/2.8927</f>
        <v>34569779.099111557</v>
      </c>
      <c r="K36" s="70">
        <v>0</v>
      </c>
      <c r="L36" s="52">
        <f>I36-K36</f>
        <v>100000000</v>
      </c>
      <c r="M36" s="51"/>
      <c r="N36" s="51"/>
      <c r="O36" s="51"/>
      <c r="P36" s="52"/>
      <c r="Q36" s="68"/>
    </row>
    <row r="37" spans="1:17" s="1" customFormat="1" x14ac:dyDescent="0.25">
      <c r="A37" s="1">
        <v>35</v>
      </c>
      <c r="B37" s="67" t="s">
        <v>202</v>
      </c>
      <c r="C37" s="64" t="s">
        <v>13</v>
      </c>
      <c r="D37" s="63" t="s">
        <v>12</v>
      </c>
      <c r="E37" s="63">
        <v>42368</v>
      </c>
      <c r="F37" s="63" t="s">
        <v>33</v>
      </c>
      <c r="G37" s="63">
        <v>42439</v>
      </c>
      <c r="H37" s="50" t="s">
        <v>87</v>
      </c>
      <c r="I37" s="68">
        <v>150000000</v>
      </c>
      <c r="J37" s="68">
        <f>I37/2.8927</f>
        <v>51854668.648667336</v>
      </c>
      <c r="K37" s="68">
        <v>100000000</v>
      </c>
      <c r="L37" s="52">
        <f>I37-K37</f>
        <v>50000000</v>
      </c>
      <c r="M37" s="51"/>
      <c r="N37" s="51"/>
      <c r="O37" s="51"/>
      <c r="P37" s="52"/>
      <c r="Q37" s="68"/>
    </row>
    <row r="38" spans="1:17" s="1" customFormat="1" x14ac:dyDescent="0.25">
      <c r="A38" s="1">
        <v>36</v>
      </c>
      <c r="B38" s="53" t="s">
        <v>173</v>
      </c>
      <c r="C38" s="66" t="s">
        <v>32</v>
      </c>
      <c r="D38" s="63" t="s">
        <v>12</v>
      </c>
      <c r="E38" s="63">
        <v>42425</v>
      </c>
      <c r="F38" s="63" t="s">
        <v>33</v>
      </c>
      <c r="G38" s="63">
        <v>42439</v>
      </c>
      <c r="H38" s="63" t="s">
        <v>89</v>
      </c>
      <c r="I38" s="77" t="s">
        <v>33</v>
      </c>
      <c r="J38" s="77" t="s">
        <v>33</v>
      </c>
      <c r="K38" s="77" t="s">
        <v>33</v>
      </c>
      <c r="L38" s="77" t="s">
        <v>33</v>
      </c>
      <c r="M38" s="68">
        <v>250000000</v>
      </c>
      <c r="N38" s="85" t="s">
        <v>36</v>
      </c>
      <c r="O38" s="52">
        <v>100000000</v>
      </c>
      <c r="P38" s="52">
        <f>M38-O38</f>
        <v>150000000</v>
      </c>
      <c r="Q38" s="68">
        <v>352550000</v>
      </c>
    </row>
    <row r="39" spans="1:17" s="1" customFormat="1" x14ac:dyDescent="0.25">
      <c r="A39" s="1">
        <v>37</v>
      </c>
      <c r="B39" s="71" t="s">
        <v>54</v>
      </c>
      <c r="C39" s="69" t="s">
        <v>32</v>
      </c>
      <c r="D39" s="50" t="s">
        <v>31</v>
      </c>
      <c r="E39" s="63">
        <v>42310</v>
      </c>
      <c r="F39" s="63" t="s">
        <v>33</v>
      </c>
      <c r="G39" s="63">
        <v>42452</v>
      </c>
      <c r="H39" s="50" t="s">
        <v>89</v>
      </c>
      <c r="I39" s="77" t="s">
        <v>33</v>
      </c>
      <c r="J39" s="77" t="s">
        <v>33</v>
      </c>
      <c r="K39" s="77" t="s">
        <v>33</v>
      </c>
      <c r="L39" s="77" t="s">
        <v>33</v>
      </c>
      <c r="M39" s="68">
        <v>2000000000</v>
      </c>
      <c r="N39" s="85" t="s">
        <v>35</v>
      </c>
      <c r="O39" s="52">
        <v>0</v>
      </c>
      <c r="P39" s="52">
        <f>M39-O39</f>
        <v>2000000000</v>
      </c>
      <c r="Q39" s="68">
        <v>0</v>
      </c>
    </row>
    <row r="40" spans="1:17" s="1" customFormat="1" x14ac:dyDescent="0.25">
      <c r="A40" s="1">
        <v>38</v>
      </c>
      <c r="B40" s="67" t="s">
        <v>201</v>
      </c>
      <c r="C40" s="64" t="s">
        <v>26</v>
      </c>
      <c r="D40" s="63" t="s">
        <v>12</v>
      </c>
      <c r="E40" s="63">
        <v>42404</v>
      </c>
      <c r="F40" s="50" t="s">
        <v>33</v>
      </c>
      <c r="G40" s="63">
        <v>42452</v>
      </c>
      <c r="H40" s="50" t="s">
        <v>200</v>
      </c>
      <c r="I40" s="70">
        <v>200000000</v>
      </c>
      <c r="J40" s="52">
        <f>I40/2.8745</f>
        <v>69577317.794399023</v>
      </c>
      <c r="K40" s="70">
        <v>102500000</v>
      </c>
      <c r="L40" s="52">
        <f>I40-K40</f>
        <v>97500000</v>
      </c>
      <c r="M40" s="51"/>
      <c r="N40" s="51"/>
      <c r="O40" s="51"/>
      <c r="P40" s="51"/>
      <c r="Q40" s="68"/>
    </row>
    <row r="41" spans="1:17" s="1" customFormat="1" x14ac:dyDescent="0.25">
      <c r="A41" s="1">
        <v>39</v>
      </c>
      <c r="B41" s="67" t="s">
        <v>199</v>
      </c>
      <c r="C41" s="66" t="s">
        <v>32</v>
      </c>
      <c r="D41" s="63" t="s">
        <v>12</v>
      </c>
      <c r="E41" s="63">
        <v>42416</v>
      </c>
      <c r="F41" s="50" t="s">
        <v>33</v>
      </c>
      <c r="G41" s="63">
        <v>42452</v>
      </c>
      <c r="H41" s="50" t="s">
        <v>84</v>
      </c>
      <c r="I41" s="70">
        <v>160000000</v>
      </c>
      <c r="J41" s="52">
        <f>I41/2.8745</f>
        <v>55661854.235519223</v>
      </c>
      <c r="K41" s="70">
        <v>160000000</v>
      </c>
      <c r="L41" s="52">
        <f>I41-K41</f>
        <v>0</v>
      </c>
      <c r="M41" s="51"/>
      <c r="N41" s="51"/>
      <c r="O41" s="51"/>
      <c r="P41" s="51"/>
      <c r="Q41" s="68"/>
    </row>
    <row r="42" spans="1:17" s="1" customFormat="1" x14ac:dyDescent="0.25">
      <c r="A42" s="1">
        <v>40</v>
      </c>
      <c r="B42" s="53" t="s">
        <v>198</v>
      </c>
      <c r="C42" s="64" t="s">
        <v>26</v>
      </c>
      <c r="D42" s="63" t="s">
        <v>25</v>
      </c>
      <c r="E42" s="63">
        <v>42419</v>
      </c>
      <c r="F42" s="63" t="s">
        <v>33</v>
      </c>
      <c r="G42" s="63">
        <v>42452</v>
      </c>
      <c r="H42" s="63" t="s">
        <v>107</v>
      </c>
      <c r="I42" s="70">
        <v>1850000000</v>
      </c>
      <c r="J42" s="52">
        <f>I42/2.8745</f>
        <v>643590189.59819102</v>
      </c>
      <c r="K42" s="70">
        <v>1485113800</v>
      </c>
      <c r="L42" s="52">
        <f>I42-K42</f>
        <v>364886200</v>
      </c>
      <c r="M42" s="51"/>
      <c r="N42" s="51"/>
      <c r="O42" s="51"/>
      <c r="P42" s="51"/>
      <c r="Q42" s="68"/>
    </row>
    <row r="43" spans="1:17" s="1" customFormat="1" x14ac:dyDescent="0.25">
      <c r="A43" s="1">
        <v>41</v>
      </c>
      <c r="B43" s="67" t="s">
        <v>153</v>
      </c>
      <c r="C43" s="64" t="s">
        <v>26</v>
      </c>
      <c r="D43" s="63" t="s">
        <v>12</v>
      </c>
      <c r="E43" s="63">
        <v>42423</v>
      </c>
      <c r="F43" s="63" t="s">
        <v>33</v>
      </c>
      <c r="G43" s="63">
        <v>42452</v>
      </c>
      <c r="H43" s="63" t="s">
        <v>87</v>
      </c>
      <c r="I43" s="70">
        <v>250000000</v>
      </c>
      <c r="J43" s="52">
        <f>I43/2.8745</f>
        <v>86971647.242998794</v>
      </c>
      <c r="K43" s="70">
        <v>151810310</v>
      </c>
      <c r="L43" s="52">
        <f>I43-K43</f>
        <v>98189690</v>
      </c>
      <c r="M43" s="51"/>
      <c r="N43" s="51"/>
      <c r="O43" s="51"/>
      <c r="P43" s="51"/>
      <c r="Q43" s="68"/>
    </row>
    <row r="44" spans="1:17" s="1" customFormat="1" x14ac:dyDescent="0.25">
      <c r="A44" s="1">
        <v>42</v>
      </c>
      <c r="B44" s="53" t="s">
        <v>197</v>
      </c>
      <c r="C44" s="64" t="s">
        <v>26</v>
      </c>
      <c r="D44" s="63" t="s">
        <v>25</v>
      </c>
      <c r="E44" s="63">
        <v>42425</v>
      </c>
      <c r="F44" s="63" t="s">
        <v>33</v>
      </c>
      <c r="G44" s="63">
        <v>42452</v>
      </c>
      <c r="H44" s="63" t="s">
        <v>84</v>
      </c>
      <c r="I44" s="70">
        <v>1500000000</v>
      </c>
      <c r="J44" s="52">
        <f>I44/2.8745</f>
        <v>521829883.45799273</v>
      </c>
      <c r="K44" s="70">
        <v>300000000</v>
      </c>
      <c r="L44" s="52">
        <f>I44-K44</f>
        <v>1200000000</v>
      </c>
      <c r="M44" s="51"/>
      <c r="N44" s="51"/>
      <c r="O44" s="51"/>
      <c r="P44" s="51"/>
      <c r="Q44" s="68"/>
    </row>
    <row r="45" spans="1:17" s="1" customFormat="1" ht="16.5" customHeight="1" x14ac:dyDescent="0.25">
      <c r="A45" s="1">
        <v>43</v>
      </c>
      <c r="B45" s="53" t="s">
        <v>101</v>
      </c>
      <c r="C45" s="64" t="s">
        <v>26</v>
      </c>
      <c r="D45" s="63" t="s">
        <v>12</v>
      </c>
      <c r="E45" s="63">
        <v>42432</v>
      </c>
      <c r="F45" s="63" t="s">
        <v>33</v>
      </c>
      <c r="G45" s="63">
        <v>42452</v>
      </c>
      <c r="H45" s="63" t="s">
        <v>87</v>
      </c>
      <c r="I45" s="70">
        <v>700000000</v>
      </c>
      <c r="J45" s="52">
        <f>I45/2.8745</f>
        <v>243520612.28039661</v>
      </c>
      <c r="K45" s="70">
        <v>700000000</v>
      </c>
      <c r="L45" s="52">
        <f>I45-K45</f>
        <v>0</v>
      </c>
      <c r="M45" s="51"/>
      <c r="N45" s="51"/>
      <c r="O45" s="51"/>
      <c r="P45" s="51"/>
      <c r="Q45" s="68"/>
    </row>
    <row r="46" spans="1:17" s="1" customFormat="1" x14ac:dyDescent="0.25">
      <c r="A46" s="1">
        <v>44</v>
      </c>
      <c r="B46" s="67" t="s">
        <v>196</v>
      </c>
      <c r="C46" s="64" t="s">
        <v>26</v>
      </c>
      <c r="D46" s="63" t="s">
        <v>12</v>
      </c>
      <c r="E46" s="63">
        <v>42418</v>
      </c>
      <c r="F46" s="50" t="s">
        <v>33</v>
      </c>
      <c r="G46" s="63">
        <v>42460</v>
      </c>
      <c r="H46" s="50" t="s">
        <v>87</v>
      </c>
      <c r="I46" s="68">
        <v>80000000</v>
      </c>
      <c r="J46" s="68">
        <f>I46/2.83</f>
        <v>28268551.236749116</v>
      </c>
      <c r="K46" s="87">
        <v>50000000</v>
      </c>
      <c r="L46" s="52">
        <f>I46-K46</f>
        <v>30000000</v>
      </c>
      <c r="M46" s="51"/>
      <c r="N46" s="51"/>
      <c r="O46" s="51"/>
      <c r="P46" s="51"/>
      <c r="Q46" s="68"/>
    </row>
    <row r="47" spans="1:17" s="1" customFormat="1" x14ac:dyDescent="0.25">
      <c r="A47" s="1">
        <v>45</v>
      </c>
      <c r="B47" s="53" t="s">
        <v>195</v>
      </c>
      <c r="C47" s="64" t="s">
        <v>26</v>
      </c>
      <c r="D47" s="63" t="s">
        <v>12</v>
      </c>
      <c r="E47" s="63">
        <v>42426</v>
      </c>
      <c r="F47" s="63" t="s">
        <v>33</v>
      </c>
      <c r="G47" s="63">
        <v>42460</v>
      </c>
      <c r="H47" s="63" t="s">
        <v>84</v>
      </c>
      <c r="I47" s="70">
        <v>195000000</v>
      </c>
      <c r="J47" s="68">
        <f>I47/2.83</f>
        <v>68904593.639575973</v>
      </c>
      <c r="K47" s="70">
        <v>0</v>
      </c>
      <c r="L47" s="52">
        <f>I47-K47</f>
        <v>195000000</v>
      </c>
      <c r="M47" s="51"/>
      <c r="N47" s="51"/>
      <c r="O47" s="51"/>
      <c r="P47" s="51"/>
      <c r="Q47" s="68"/>
    </row>
    <row r="48" spans="1:17" s="1" customFormat="1" x14ac:dyDescent="0.25">
      <c r="A48" s="1">
        <v>46</v>
      </c>
      <c r="B48" s="53" t="s">
        <v>124</v>
      </c>
      <c r="C48" s="64" t="s">
        <v>26</v>
      </c>
      <c r="D48" s="63" t="s">
        <v>12</v>
      </c>
      <c r="E48" s="63">
        <v>42430</v>
      </c>
      <c r="F48" s="63" t="s">
        <v>33</v>
      </c>
      <c r="G48" s="63">
        <v>42460</v>
      </c>
      <c r="H48" s="63" t="s">
        <v>84</v>
      </c>
      <c r="I48" s="70">
        <v>200000000</v>
      </c>
      <c r="J48" s="68">
        <f>I48/2.83</f>
        <v>70671378.091872796</v>
      </c>
      <c r="K48" s="70">
        <v>200000000</v>
      </c>
      <c r="L48" s="52">
        <f>I48-K48</f>
        <v>0</v>
      </c>
      <c r="M48" s="51"/>
      <c r="N48" s="51"/>
      <c r="O48" s="51"/>
      <c r="P48" s="51"/>
      <c r="Q48" s="68"/>
    </row>
    <row r="49" spans="1:151" s="1" customFormat="1" x14ac:dyDescent="0.25">
      <c r="A49" s="1">
        <v>47</v>
      </c>
      <c r="B49" s="53" t="s">
        <v>194</v>
      </c>
      <c r="C49" s="64" t="s">
        <v>26</v>
      </c>
      <c r="D49" s="63" t="s">
        <v>12</v>
      </c>
      <c r="E49" s="63">
        <v>42433</v>
      </c>
      <c r="F49" s="50" t="s">
        <v>33</v>
      </c>
      <c r="G49" s="63">
        <v>42474</v>
      </c>
      <c r="H49" s="63" t="s">
        <v>87</v>
      </c>
      <c r="I49" s="70">
        <v>290000000</v>
      </c>
      <c r="J49" s="68">
        <f>I49/2.8642</f>
        <v>101249912.71559249</v>
      </c>
      <c r="K49" s="70">
        <v>205000000</v>
      </c>
      <c r="L49" s="52">
        <f>I49-K49</f>
        <v>85000000</v>
      </c>
      <c r="M49" s="60"/>
      <c r="N49" s="60"/>
      <c r="O49" s="60"/>
      <c r="P49" s="60"/>
      <c r="Q49" s="68"/>
    </row>
    <row r="50" spans="1:151" s="1" customFormat="1" x14ac:dyDescent="0.25">
      <c r="A50" s="1">
        <v>48</v>
      </c>
      <c r="B50" s="67" t="s">
        <v>193</v>
      </c>
      <c r="C50" s="64" t="s">
        <v>26</v>
      </c>
      <c r="D50" s="63" t="s">
        <v>12</v>
      </c>
      <c r="E50" s="63">
        <v>42439</v>
      </c>
      <c r="F50" s="50" t="s">
        <v>33</v>
      </c>
      <c r="G50" s="63">
        <v>42474</v>
      </c>
      <c r="H50" s="63" t="s">
        <v>87</v>
      </c>
      <c r="I50" s="70">
        <v>1500000000</v>
      </c>
      <c r="J50" s="68">
        <f>I50/2.8642</f>
        <v>523706445.08065081</v>
      </c>
      <c r="K50" s="70">
        <v>690600000</v>
      </c>
      <c r="L50" s="52">
        <f>I50-K50</f>
        <v>809400000</v>
      </c>
      <c r="M50" s="60"/>
      <c r="N50" s="60"/>
      <c r="O50" s="60"/>
      <c r="P50" s="60"/>
      <c r="Q50" s="68"/>
    </row>
    <row r="51" spans="1:151" s="1" customFormat="1" x14ac:dyDescent="0.25">
      <c r="A51" s="1">
        <v>49</v>
      </c>
      <c r="B51" s="53" t="s">
        <v>192</v>
      </c>
      <c r="C51" s="64" t="s">
        <v>13</v>
      </c>
      <c r="D51" s="63" t="s">
        <v>12</v>
      </c>
      <c r="E51" s="63">
        <v>42445</v>
      </c>
      <c r="F51" s="50" t="s">
        <v>33</v>
      </c>
      <c r="G51" s="63">
        <v>42474</v>
      </c>
      <c r="H51" s="63" t="s">
        <v>87</v>
      </c>
      <c r="I51" s="70">
        <v>150000000</v>
      </c>
      <c r="J51" s="68">
        <f>I51/2.8642</f>
        <v>52370644.508065082</v>
      </c>
      <c r="K51" s="70">
        <v>50000000</v>
      </c>
      <c r="L51" s="52">
        <f>I51-K51</f>
        <v>100000000</v>
      </c>
      <c r="M51" s="60"/>
      <c r="N51" s="60"/>
      <c r="O51" s="60"/>
      <c r="P51" s="60"/>
      <c r="Q51" s="68"/>
    </row>
    <row r="52" spans="1:151" s="1" customFormat="1" x14ac:dyDescent="0.25">
      <c r="A52" s="1">
        <v>50</v>
      </c>
      <c r="B52" s="53" t="s">
        <v>191</v>
      </c>
      <c r="C52" s="66" t="s">
        <v>32</v>
      </c>
      <c r="D52" s="63" t="s">
        <v>12</v>
      </c>
      <c r="E52" s="63">
        <v>42446</v>
      </c>
      <c r="F52" s="50" t="s">
        <v>33</v>
      </c>
      <c r="G52" s="63">
        <v>42474</v>
      </c>
      <c r="H52" s="63" t="s">
        <v>84</v>
      </c>
      <c r="I52" s="70">
        <v>118000000</v>
      </c>
      <c r="J52" s="68">
        <f>I52/2.8642</f>
        <v>41198240.346344531</v>
      </c>
      <c r="K52" s="70">
        <v>77000000</v>
      </c>
      <c r="L52" s="52">
        <f>I52-K52</f>
        <v>41000000</v>
      </c>
      <c r="M52" s="60"/>
      <c r="N52" s="60"/>
      <c r="O52" s="60"/>
      <c r="P52" s="60"/>
      <c r="Q52" s="68"/>
    </row>
    <row r="53" spans="1:151" s="1" customFormat="1" x14ac:dyDescent="0.25">
      <c r="A53" s="1">
        <v>51</v>
      </c>
      <c r="B53" s="53" t="s">
        <v>126</v>
      </c>
      <c r="C53" s="64" t="s">
        <v>26</v>
      </c>
      <c r="D53" s="63" t="s">
        <v>12</v>
      </c>
      <c r="E53" s="63">
        <v>42450</v>
      </c>
      <c r="F53" s="50" t="s">
        <v>33</v>
      </c>
      <c r="G53" s="63">
        <v>42474</v>
      </c>
      <c r="H53" s="63" t="s">
        <v>87</v>
      </c>
      <c r="I53" s="70">
        <v>25000000</v>
      </c>
      <c r="J53" s="68">
        <f>I53/2.8642</f>
        <v>8728440.7513441797</v>
      </c>
      <c r="K53" s="70">
        <v>25000000</v>
      </c>
      <c r="L53" s="52">
        <f>I53-K53</f>
        <v>0</v>
      </c>
      <c r="M53" s="60"/>
      <c r="N53" s="60"/>
      <c r="O53" s="60"/>
      <c r="P53" s="60"/>
      <c r="Q53" s="68"/>
    </row>
    <row r="54" spans="1:151" s="86" customFormat="1" x14ac:dyDescent="0.25">
      <c r="A54" s="1">
        <v>52</v>
      </c>
      <c r="B54" s="53" t="s">
        <v>147</v>
      </c>
      <c r="C54" s="64" t="s">
        <v>26</v>
      </c>
      <c r="D54" s="63" t="s">
        <v>12</v>
      </c>
      <c r="E54" s="63">
        <v>42450</v>
      </c>
      <c r="F54" s="63" t="s">
        <v>33</v>
      </c>
      <c r="G54" s="63">
        <v>42474</v>
      </c>
      <c r="H54" s="63" t="s">
        <v>84</v>
      </c>
      <c r="I54" s="70">
        <v>500000000</v>
      </c>
      <c r="J54" s="68">
        <f>I54/2.8642</f>
        <v>174568815.0268836</v>
      </c>
      <c r="K54" s="70">
        <v>500000000</v>
      </c>
      <c r="L54" s="52">
        <f>I54-K54</f>
        <v>0</v>
      </c>
      <c r="M54" s="51"/>
      <c r="N54" s="51"/>
      <c r="O54" s="51"/>
      <c r="P54" s="51"/>
      <c r="Q54" s="68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</row>
    <row r="55" spans="1:151" s="1" customFormat="1" x14ac:dyDescent="0.25">
      <c r="A55" s="1">
        <v>53</v>
      </c>
      <c r="B55" s="53" t="s">
        <v>190</v>
      </c>
      <c r="C55" s="64" t="s">
        <v>13</v>
      </c>
      <c r="D55" s="63" t="s">
        <v>12</v>
      </c>
      <c r="E55" s="63">
        <v>42453</v>
      </c>
      <c r="F55" s="63" t="s">
        <v>33</v>
      </c>
      <c r="G55" s="63">
        <v>42474</v>
      </c>
      <c r="H55" s="63" t="s">
        <v>84</v>
      </c>
      <c r="I55" s="70">
        <v>100000000</v>
      </c>
      <c r="J55" s="68">
        <f>I55/2.8642</f>
        <v>34913763.005376719</v>
      </c>
      <c r="K55" s="70">
        <v>48000000</v>
      </c>
      <c r="L55" s="52">
        <f>I55-K55</f>
        <v>52000000</v>
      </c>
      <c r="M55" s="51"/>
      <c r="N55" s="51"/>
      <c r="O55" s="51"/>
      <c r="P55" s="51"/>
      <c r="Q55" s="68"/>
    </row>
    <row r="56" spans="1:151" s="1" customFormat="1" x14ac:dyDescent="0.25">
      <c r="A56" s="1">
        <v>54</v>
      </c>
      <c r="B56" s="53" t="s">
        <v>189</v>
      </c>
      <c r="C56" s="64" t="s">
        <v>26</v>
      </c>
      <c r="D56" s="63" t="s">
        <v>12</v>
      </c>
      <c r="E56" s="63">
        <v>42459</v>
      </c>
      <c r="F56" s="50" t="s">
        <v>33</v>
      </c>
      <c r="G56" s="63">
        <v>42474</v>
      </c>
      <c r="H56" s="63" t="s">
        <v>87</v>
      </c>
      <c r="I56" s="70">
        <v>1500000000</v>
      </c>
      <c r="J56" s="68">
        <f>I56/2.8642</f>
        <v>523706445.08065081</v>
      </c>
      <c r="K56" s="70">
        <v>1064980914</v>
      </c>
      <c r="L56" s="52">
        <f>I56-K56</f>
        <v>435019086</v>
      </c>
      <c r="M56" s="60"/>
      <c r="N56" s="60"/>
      <c r="O56" s="60"/>
      <c r="P56" s="59"/>
      <c r="Q56" s="68"/>
    </row>
    <row r="57" spans="1:151" s="1" customFormat="1" x14ac:dyDescent="0.25">
      <c r="A57" s="1">
        <v>55</v>
      </c>
      <c r="B57" s="53" t="s">
        <v>146</v>
      </c>
      <c r="C57" s="64" t="s">
        <v>26</v>
      </c>
      <c r="D57" s="63" t="s">
        <v>12</v>
      </c>
      <c r="E57" s="63">
        <v>42425</v>
      </c>
      <c r="F57" s="50" t="s">
        <v>33</v>
      </c>
      <c r="G57" s="63">
        <v>42481</v>
      </c>
      <c r="H57" s="63" t="s">
        <v>87</v>
      </c>
      <c r="I57" s="70">
        <v>405000000</v>
      </c>
      <c r="J57" s="68">
        <f>I57/2.826</f>
        <v>143312101.91082802</v>
      </c>
      <c r="K57" s="70">
        <v>175000000</v>
      </c>
      <c r="L57" s="52">
        <f>I57-K57</f>
        <v>230000000</v>
      </c>
      <c r="M57" s="60"/>
      <c r="N57" s="60"/>
      <c r="O57" s="60"/>
      <c r="P57" s="60"/>
      <c r="Q57" s="68"/>
    </row>
    <row r="58" spans="1:151" s="1" customFormat="1" x14ac:dyDescent="0.25">
      <c r="A58" s="1">
        <v>56</v>
      </c>
      <c r="B58" s="53" t="s">
        <v>188</v>
      </c>
      <c r="C58" s="64" t="s">
        <v>13</v>
      </c>
      <c r="D58" s="63" t="s">
        <v>12</v>
      </c>
      <c r="E58" s="63">
        <v>42461</v>
      </c>
      <c r="F58" s="50" t="s">
        <v>33</v>
      </c>
      <c r="G58" s="63">
        <v>42481</v>
      </c>
      <c r="H58" s="63" t="s">
        <v>87</v>
      </c>
      <c r="I58" s="70">
        <v>500000000</v>
      </c>
      <c r="J58" s="68">
        <f>I58/2.826</f>
        <v>176928520.87756547</v>
      </c>
      <c r="K58" s="70">
        <v>250000000</v>
      </c>
      <c r="L58" s="52">
        <f>I58-K58</f>
        <v>250000000</v>
      </c>
      <c r="M58" s="56"/>
      <c r="N58" s="56"/>
      <c r="O58" s="52"/>
      <c r="P58" s="59"/>
      <c r="Q58" s="68"/>
    </row>
    <row r="59" spans="1:151" s="1" customFormat="1" x14ac:dyDescent="0.25">
      <c r="A59" s="1">
        <v>57</v>
      </c>
      <c r="B59" s="67" t="s">
        <v>187</v>
      </c>
      <c r="C59" s="64" t="s">
        <v>13</v>
      </c>
      <c r="D59" s="63" t="s">
        <v>12</v>
      </c>
      <c r="E59" s="63">
        <v>42419</v>
      </c>
      <c r="F59" s="50" t="s">
        <v>33</v>
      </c>
      <c r="G59" s="63">
        <v>42488</v>
      </c>
      <c r="H59" s="79" t="s">
        <v>84</v>
      </c>
      <c r="I59" s="70">
        <v>500000000</v>
      </c>
      <c r="J59" s="68">
        <f>I59/2.82</f>
        <v>177304964.5390071</v>
      </c>
      <c r="K59" s="70">
        <v>0</v>
      </c>
      <c r="L59" s="52">
        <f>I59-K59</f>
        <v>500000000</v>
      </c>
      <c r="M59" s="60"/>
      <c r="N59" s="60"/>
      <c r="O59" s="60"/>
      <c r="P59" s="60"/>
      <c r="Q59" s="68"/>
    </row>
    <row r="60" spans="1:151" s="1" customFormat="1" x14ac:dyDescent="0.25">
      <c r="A60" s="1">
        <v>58</v>
      </c>
      <c r="B60" s="53" t="s">
        <v>64</v>
      </c>
      <c r="C60" s="64" t="s">
        <v>26</v>
      </c>
      <c r="D60" s="63" t="s">
        <v>12</v>
      </c>
      <c r="E60" s="63">
        <v>42447</v>
      </c>
      <c r="F60" s="50" t="s">
        <v>33</v>
      </c>
      <c r="G60" s="63">
        <v>42488</v>
      </c>
      <c r="H60" s="63" t="s">
        <v>87</v>
      </c>
      <c r="I60" s="70">
        <v>260000000</v>
      </c>
      <c r="J60" s="68">
        <f>I60/2.82</f>
        <v>92198581.560283691</v>
      </c>
      <c r="K60" s="70">
        <v>115000000</v>
      </c>
      <c r="L60" s="52">
        <f>I60-K60</f>
        <v>145000000</v>
      </c>
      <c r="M60" s="60"/>
      <c r="N60" s="60"/>
      <c r="O60" s="60"/>
      <c r="P60" s="60"/>
      <c r="Q60" s="68"/>
    </row>
    <row r="61" spans="1:151" s="1" customFormat="1" x14ac:dyDescent="0.25">
      <c r="A61" s="1">
        <v>59</v>
      </c>
      <c r="B61" s="53" t="s">
        <v>72</v>
      </c>
      <c r="C61" s="64" t="s">
        <v>26</v>
      </c>
      <c r="D61" s="63" t="s">
        <v>12</v>
      </c>
      <c r="E61" s="63">
        <v>42471</v>
      </c>
      <c r="F61" s="50" t="s">
        <v>33</v>
      </c>
      <c r="G61" s="63">
        <v>42488</v>
      </c>
      <c r="H61" s="50" t="s">
        <v>84</v>
      </c>
      <c r="I61" s="70">
        <v>48000000</v>
      </c>
      <c r="J61" s="68">
        <f>I61/2.82</f>
        <v>17021276.595744681</v>
      </c>
      <c r="K61" s="70">
        <v>48000000</v>
      </c>
      <c r="L61" s="52">
        <f>I61-K61</f>
        <v>0</v>
      </c>
      <c r="M61" s="56"/>
      <c r="N61" s="56"/>
      <c r="O61" s="52"/>
      <c r="P61" s="59"/>
      <c r="Q61" s="68"/>
    </row>
    <row r="62" spans="1:151" s="1" customFormat="1" x14ac:dyDescent="0.25">
      <c r="A62" s="1">
        <v>60</v>
      </c>
      <c r="B62" s="53" t="s">
        <v>186</v>
      </c>
      <c r="C62" s="66" t="s">
        <v>32</v>
      </c>
      <c r="D62" s="63" t="s">
        <v>12</v>
      </c>
      <c r="E62" s="63">
        <v>42422</v>
      </c>
      <c r="F62" s="50" t="s">
        <v>33</v>
      </c>
      <c r="G62" s="63">
        <v>42492</v>
      </c>
      <c r="H62" s="63" t="s">
        <v>107</v>
      </c>
      <c r="I62" s="70">
        <v>2000000000</v>
      </c>
      <c r="J62" s="68">
        <f>I62/2.7978</f>
        <v>714847380.08435202</v>
      </c>
      <c r="K62" s="70">
        <v>250000000</v>
      </c>
      <c r="L62" s="52">
        <f>I62-K62</f>
        <v>1750000000</v>
      </c>
      <c r="M62" s="60"/>
      <c r="N62" s="60"/>
      <c r="O62" s="60"/>
      <c r="P62" s="60"/>
      <c r="Q62" s="68"/>
    </row>
    <row r="63" spans="1:151" s="1" customFormat="1" x14ac:dyDescent="0.25">
      <c r="A63" s="1">
        <v>61</v>
      </c>
      <c r="B63" s="53" t="s">
        <v>185</v>
      </c>
      <c r="C63" s="64" t="s">
        <v>13</v>
      </c>
      <c r="D63" s="63" t="s">
        <v>12</v>
      </c>
      <c r="E63" s="63">
        <v>42430</v>
      </c>
      <c r="F63" s="50" t="s">
        <v>33</v>
      </c>
      <c r="G63" s="63">
        <v>42492</v>
      </c>
      <c r="H63" s="63" t="s">
        <v>87</v>
      </c>
      <c r="I63" s="70">
        <v>200000000</v>
      </c>
      <c r="J63" s="68">
        <f>I63/2.7978</f>
        <v>71484738.008435205</v>
      </c>
      <c r="K63" s="70">
        <v>167500000</v>
      </c>
      <c r="L63" s="52">
        <f>I63-K63</f>
        <v>32500000</v>
      </c>
      <c r="M63" s="60"/>
      <c r="N63" s="60"/>
      <c r="O63" s="60"/>
      <c r="P63" s="60"/>
      <c r="Q63" s="68"/>
    </row>
    <row r="64" spans="1:151" s="1" customFormat="1" x14ac:dyDescent="0.25">
      <c r="A64" s="1">
        <v>62</v>
      </c>
      <c r="B64" s="53" t="s">
        <v>184</v>
      </c>
      <c r="C64" s="64" t="s">
        <v>13</v>
      </c>
      <c r="D64" s="63" t="s">
        <v>12</v>
      </c>
      <c r="E64" s="63">
        <v>42432</v>
      </c>
      <c r="F64" s="50" t="s">
        <v>33</v>
      </c>
      <c r="G64" s="63">
        <v>42492</v>
      </c>
      <c r="H64" s="63" t="s">
        <v>87</v>
      </c>
      <c r="I64" s="70">
        <v>100000000</v>
      </c>
      <c r="J64" s="68">
        <f>I64/2.7978</f>
        <v>35742369.004217602</v>
      </c>
      <c r="K64" s="70">
        <v>50000000</v>
      </c>
      <c r="L64" s="52">
        <f>I64-K64</f>
        <v>50000000</v>
      </c>
      <c r="M64" s="60"/>
      <c r="N64" s="60"/>
      <c r="O64" s="60"/>
      <c r="P64" s="60"/>
      <c r="Q64" s="68"/>
    </row>
    <row r="65" spans="1:17" s="1" customFormat="1" x14ac:dyDescent="0.25">
      <c r="A65" s="1">
        <v>63</v>
      </c>
      <c r="B65" s="53" t="s">
        <v>183</v>
      </c>
      <c r="C65" s="64" t="s">
        <v>13</v>
      </c>
      <c r="D65" s="63" t="s">
        <v>12</v>
      </c>
      <c r="E65" s="63">
        <v>42464</v>
      </c>
      <c r="F65" s="50" t="s">
        <v>33</v>
      </c>
      <c r="G65" s="63">
        <v>42492</v>
      </c>
      <c r="H65" s="63" t="s">
        <v>87</v>
      </c>
      <c r="I65" s="70">
        <v>150000000</v>
      </c>
      <c r="J65" s="68">
        <f>I65/2.7978</f>
        <v>53613553.5063264</v>
      </c>
      <c r="K65" s="70">
        <v>100000000</v>
      </c>
      <c r="L65" s="52">
        <f>I65-K65</f>
        <v>50000000</v>
      </c>
      <c r="M65" s="56"/>
      <c r="N65" s="56"/>
      <c r="O65" s="52"/>
      <c r="P65" s="59"/>
      <c r="Q65" s="68"/>
    </row>
    <row r="66" spans="1:17" s="1" customFormat="1" x14ac:dyDescent="0.25">
      <c r="A66" s="1">
        <v>64</v>
      </c>
      <c r="B66" s="53" t="s">
        <v>182</v>
      </c>
      <c r="C66" s="64" t="s">
        <v>32</v>
      </c>
      <c r="D66" s="63" t="s">
        <v>12</v>
      </c>
      <c r="E66" s="63">
        <v>42471</v>
      </c>
      <c r="F66" s="50" t="s">
        <v>33</v>
      </c>
      <c r="G66" s="63">
        <v>42492</v>
      </c>
      <c r="H66" s="50" t="s">
        <v>89</v>
      </c>
      <c r="I66" s="77" t="s">
        <v>33</v>
      </c>
      <c r="J66" s="77" t="s">
        <v>33</v>
      </c>
      <c r="K66" s="77" t="s">
        <v>33</v>
      </c>
      <c r="L66" s="77" t="s">
        <v>33</v>
      </c>
      <c r="M66" s="52">
        <v>2500000000</v>
      </c>
      <c r="N66" s="63" t="s">
        <v>36</v>
      </c>
      <c r="O66" s="52">
        <v>500000000</v>
      </c>
      <c r="P66" s="52">
        <f>M66-O66</f>
        <v>2000000000</v>
      </c>
      <c r="Q66" s="68">
        <v>1762750000</v>
      </c>
    </row>
    <row r="67" spans="1:17" s="1" customFormat="1" x14ac:dyDescent="0.25">
      <c r="A67" s="1">
        <v>65</v>
      </c>
      <c r="B67" s="67" t="s">
        <v>181</v>
      </c>
      <c r="C67" s="66" t="s">
        <v>13</v>
      </c>
      <c r="D67" s="63" t="s">
        <v>12</v>
      </c>
      <c r="E67" s="63">
        <v>42391</v>
      </c>
      <c r="F67" s="50" t="s">
        <v>33</v>
      </c>
      <c r="G67" s="63">
        <v>42502</v>
      </c>
      <c r="H67" s="50" t="s">
        <v>161</v>
      </c>
      <c r="I67" s="70">
        <v>25000000</v>
      </c>
      <c r="J67" s="68">
        <f>I67/2.9542</f>
        <v>8462527.9263421558</v>
      </c>
      <c r="K67" s="70">
        <v>0</v>
      </c>
      <c r="L67" s="52">
        <f>I67-K67</f>
        <v>25000000</v>
      </c>
      <c r="M67" s="60"/>
      <c r="N67" s="60"/>
      <c r="O67" s="60"/>
      <c r="P67" s="60"/>
      <c r="Q67" s="68"/>
    </row>
    <row r="68" spans="1:17" s="1" customFormat="1" ht="30" x14ac:dyDescent="0.25">
      <c r="A68" s="1">
        <v>66</v>
      </c>
      <c r="B68" s="53" t="s">
        <v>180</v>
      </c>
      <c r="C68" s="64" t="s">
        <v>13</v>
      </c>
      <c r="D68" s="63" t="s">
        <v>12</v>
      </c>
      <c r="E68" s="63">
        <v>42454</v>
      </c>
      <c r="F68" s="63" t="s">
        <v>33</v>
      </c>
      <c r="G68" s="63">
        <v>42502</v>
      </c>
      <c r="H68" s="50" t="s">
        <v>84</v>
      </c>
      <c r="I68" s="70">
        <v>105000000</v>
      </c>
      <c r="J68" s="68">
        <f>I68/2.9542</f>
        <v>35542617.290637054</v>
      </c>
      <c r="K68" s="70">
        <v>0</v>
      </c>
      <c r="L68" s="52">
        <f>I68-K68</f>
        <v>105000000</v>
      </c>
      <c r="M68" s="60"/>
      <c r="N68" s="60"/>
      <c r="O68" s="60"/>
      <c r="P68" s="59"/>
      <c r="Q68" s="68"/>
    </row>
    <row r="69" spans="1:17" s="1" customFormat="1" x14ac:dyDescent="0.25">
      <c r="A69" s="1">
        <v>67</v>
      </c>
      <c r="B69" s="53" t="s">
        <v>137</v>
      </c>
      <c r="C69" s="64" t="s">
        <v>32</v>
      </c>
      <c r="D69" s="63" t="s">
        <v>12</v>
      </c>
      <c r="E69" s="63">
        <v>42464</v>
      </c>
      <c r="F69" s="50" t="s">
        <v>33</v>
      </c>
      <c r="G69" s="63">
        <v>42502</v>
      </c>
      <c r="H69" s="50" t="s">
        <v>89</v>
      </c>
      <c r="I69" s="77" t="s">
        <v>33</v>
      </c>
      <c r="J69" s="77" t="s">
        <v>33</v>
      </c>
      <c r="K69" s="77" t="s">
        <v>33</v>
      </c>
      <c r="L69" s="77" t="s">
        <v>33</v>
      </c>
      <c r="M69" s="52">
        <v>6000000000</v>
      </c>
      <c r="N69" s="63" t="s">
        <v>36</v>
      </c>
      <c r="O69" s="52">
        <v>674848766.89999998</v>
      </c>
      <c r="P69" s="52">
        <f>M69-O69</f>
        <v>5325151233.1000004</v>
      </c>
      <c r="Q69" s="68">
        <v>416636133</v>
      </c>
    </row>
    <row r="70" spans="1:17" s="1" customFormat="1" ht="30" x14ac:dyDescent="0.25">
      <c r="A70" s="1">
        <v>68</v>
      </c>
      <c r="B70" s="53" t="s">
        <v>179</v>
      </c>
      <c r="C70" s="64" t="s">
        <v>13</v>
      </c>
      <c r="D70" s="63" t="s">
        <v>12</v>
      </c>
      <c r="E70" s="63">
        <v>42479</v>
      </c>
      <c r="F70" s="50" t="s">
        <v>33</v>
      </c>
      <c r="G70" s="63">
        <v>42513</v>
      </c>
      <c r="H70" s="50" t="s">
        <v>84</v>
      </c>
      <c r="I70" s="70">
        <v>100000000</v>
      </c>
      <c r="J70" s="52">
        <f>I70/2.988</f>
        <v>33467202.141900938</v>
      </c>
      <c r="K70" s="70">
        <v>30000000</v>
      </c>
      <c r="L70" s="52">
        <f>I70-K70</f>
        <v>70000000</v>
      </c>
      <c r="M70" s="56"/>
      <c r="N70" s="56"/>
      <c r="O70" s="52"/>
      <c r="P70" s="59"/>
      <c r="Q70" s="68"/>
    </row>
    <row r="71" spans="1:17" s="1" customFormat="1" x14ac:dyDescent="0.25">
      <c r="A71" s="1">
        <v>69</v>
      </c>
      <c r="B71" s="53" t="s">
        <v>123</v>
      </c>
      <c r="C71" s="64" t="s">
        <v>26</v>
      </c>
      <c r="D71" s="63" t="s">
        <v>12</v>
      </c>
      <c r="E71" s="63">
        <v>42480</v>
      </c>
      <c r="F71" s="50" t="s">
        <v>33</v>
      </c>
      <c r="G71" s="63">
        <v>42513</v>
      </c>
      <c r="H71" s="50" t="s">
        <v>84</v>
      </c>
      <c r="I71" s="70">
        <v>231378000</v>
      </c>
      <c r="J71" s="52">
        <f>I71/2.988</f>
        <v>77435742.971887544</v>
      </c>
      <c r="K71" s="70">
        <v>230000000</v>
      </c>
      <c r="L71" s="52">
        <f>I71-K71</f>
        <v>1378000</v>
      </c>
      <c r="M71" s="56"/>
      <c r="N71" s="56"/>
      <c r="O71" s="52"/>
      <c r="P71" s="59"/>
      <c r="Q71" s="68"/>
    </row>
    <row r="72" spans="1:17" s="1" customFormat="1" x14ac:dyDescent="0.25">
      <c r="A72" s="1">
        <v>70</v>
      </c>
      <c r="B72" s="45" t="s">
        <v>178</v>
      </c>
      <c r="C72" s="64" t="s">
        <v>13</v>
      </c>
      <c r="D72" s="63" t="s">
        <v>12</v>
      </c>
      <c r="E72" s="63">
        <v>42492</v>
      </c>
      <c r="F72" s="50" t="s">
        <v>33</v>
      </c>
      <c r="G72" s="63">
        <v>42513</v>
      </c>
      <c r="H72" s="50" t="s">
        <v>87</v>
      </c>
      <c r="I72" s="70">
        <v>200000000</v>
      </c>
      <c r="J72" s="52">
        <f>I72/2.988</f>
        <v>66934404.283801876</v>
      </c>
      <c r="K72" s="70">
        <v>0</v>
      </c>
      <c r="L72" s="52">
        <f>I72-K72</f>
        <v>200000000</v>
      </c>
      <c r="M72" s="56"/>
      <c r="N72" s="56"/>
      <c r="O72" s="52"/>
      <c r="P72" s="59"/>
      <c r="Q72" s="68"/>
    </row>
    <row r="73" spans="1:17" s="1" customFormat="1" x14ac:dyDescent="0.25">
      <c r="A73" s="1">
        <v>71</v>
      </c>
      <c r="B73" s="45" t="s">
        <v>91</v>
      </c>
      <c r="C73" s="64" t="s">
        <v>26</v>
      </c>
      <c r="D73" s="63" t="s">
        <v>12</v>
      </c>
      <c r="E73" s="63">
        <v>42493</v>
      </c>
      <c r="F73" s="50" t="s">
        <v>33</v>
      </c>
      <c r="G73" s="63">
        <v>42522</v>
      </c>
      <c r="H73" s="50" t="s">
        <v>84</v>
      </c>
      <c r="I73" s="70">
        <v>440000000</v>
      </c>
      <c r="J73" s="52">
        <f>I73/2.9543</f>
        <v>148935450.02200183</v>
      </c>
      <c r="K73" s="70">
        <v>440000000</v>
      </c>
      <c r="L73" s="52">
        <f>I73-K73</f>
        <v>0</v>
      </c>
      <c r="M73" s="56"/>
      <c r="N73" s="56"/>
      <c r="O73" s="52"/>
      <c r="P73" s="59"/>
      <c r="Q73" s="68"/>
    </row>
    <row r="74" spans="1:17" s="1" customFormat="1" x14ac:dyDescent="0.25">
      <c r="A74" s="1">
        <v>72</v>
      </c>
      <c r="B74" s="45" t="s">
        <v>177</v>
      </c>
      <c r="C74" s="64" t="s">
        <v>26</v>
      </c>
      <c r="D74" s="63" t="s">
        <v>12</v>
      </c>
      <c r="E74" s="63">
        <v>42496</v>
      </c>
      <c r="F74" s="50" t="s">
        <v>33</v>
      </c>
      <c r="G74" s="63">
        <v>42522</v>
      </c>
      <c r="H74" s="50" t="s">
        <v>84</v>
      </c>
      <c r="I74" s="70">
        <v>150000000</v>
      </c>
      <c r="J74" s="52">
        <f>I74/2.9543</f>
        <v>50773448.871136986</v>
      </c>
      <c r="K74" s="70">
        <v>45000000</v>
      </c>
      <c r="L74" s="52">
        <f>I74-K74</f>
        <v>105000000</v>
      </c>
      <c r="M74" s="56"/>
      <c r="N74" s="56"/>
      <c r="O74" s="52"/>
      <c r="P74" s="59"/>
      <c r="Q74" s="68"/>
    </row>
    <row r="75" spans="1:17" s="1" customFormat="1" x14ac:dyDescent="0.25">
      <c r="A75" s="1">
        <v>73</v>
      </c>
      <c r="B75" s="53" t="s">
        <v>113</v>
      </c>
      <c r="C75" s="64" t="s">
        <v>32</v>
      </c>
      <c r="D75" s="63" t="s">
        <v>12</v>
      </c>
      <c r="E75" s="63">
        <v>42500</v>
      </c>
      <c r="F75" s="50" t="s">
        <v>33</v>
      </c>
      <c r="G75" s="63">
        <v>42522</v>
      </c>
      <c r="H75" s="50" t="s">
        <v>89</v>
      </c>
      <c r="I75" s="77" t="s">
        <v>33</v>
      </c>
      <c r="J75" s="77" t="s">
        <v>33</v>
      </c>
      <c r="K75" s="77" t="s">
        <v>33</v>
      </c>
      <c r="L75" s="77" t="s">
        <v>33</v>
      </c>
      <c r="M75" s="52">
        <v>2000000000</v>
      </c>
      <c r="N75" s="63" t="s">
        <v>36</v>
      </c>
      <c r="O75" s="52">
        <v>28582000</v>
      </c>
      <c r="P75" s="52">
        <f>M75-O75</f>
        <v>1971418000</v>
      </c>
      <c r="Q75" s="68">
        <v>100765841</v>
      </c>
    </row>
    <row r="76" spans="1:17" s="1" customFormat="1" x14ac:dyDescent="0.25">
      <c r="A76" s="1">
        <v>74</v>
      </c>
      <c r="B76" s="53" t="s">
        <v>176</v>
      </c>
      <c r="C76" s="64" t="s">
        <v>26</v>
      </c>
      <c r="D76" s="63" t="s">
        <v>12</v>
      </c>
      <c r="E76" s="63">
        <v>42502</v>
      </c>
      <c r="F76" s="50" t="s">
        <v>33</v>
      </c>
      <c r="G76" s="63">
        <v>42522</v>
      </c>
      <c r="H76" s="50" t="s">
        <v>87</v>
      </c>
      <c r="I76" s="70">
        <v>2000000000</v>
      </c>
      <c r="J76" s="52">
        <f>I76/2.9543</f>
        <v>676979318.2818265</v>
      </c>
      <c r="K76" s="70">
        <v>1719500000</v>
      </c>
      <c r="L76" s="52">
        <f>I76-K76</f>
        <v>280500000</v>
      </c>
      <c r="M76" s="56"/>
      <c r="N76" s="56"/>
      <c r="O76" s="52"/>
      <c r="P76" s="59"/>
      <c r="Q76" s="68"/>
    </row>
    <row r="77" spans="1:17" s="1" customFormat="1" x14ac:dyDescent="0.25">
      <c r="A77" s="1">
        <v>75</v>
      </c>
      <c r="B77" s="67" t="s">
        <v>175</v>
      </c>
      <c r="C77" s="66" t="s">
        <v>13</v>
      </c>
      <c r="D77" s="63" t="s">
        <v>12</v>
      </c>
      <c r="E77" s="63">
        <v>42384</v>
      </c>
      <c r="F77" s="50" t="s">
        <v>33</v>
      </c>
      <c r="G77" s="63">
        <v>42534</v>
      </c>
      <c r="H77" s="50" t="s">
        <v>89</v>
      </c>
      <c r="I77" s="77" t="s">
        <v>33</v>
      </c>
      <c r="J77" s="77" t="s">
        <v>33</v>
      </c>
      <c r="K77" s="77" t="s">
        <v>33</v>
      </c>
      <c r="L77" s="77" t="s">
        <v>33</v>
      </c>
      <c r="M77" s="68">
        <v>10000000</v>
      </c>
      <c r="N77" s="85" t="s">
        <v>35</v>
      </c>
      <c r="O77" s="52">
        <v>2145000</v>
      </c>
      <c r="P77" s="52">
        <f>M77-O77</f>
        <v>7855000</v>
      </c>
      <c r="Q77" s="68">
        <v>0</v>
      </c>
    </row>
    <row r="78" spans="1:17" s="1" customFormat="1" x14ac:dyDescent="0.25">
      <c r="A78" s="1">
        <v>76</v>
      </c>
      <c r="B78" s="67" t="s">
        <v>175</v>
      </c>
      <c r="C78" s="66" t="s">
        <v>13</v>
      </c>
      <c r="D78" s="63" t="s">
        <v>12</v>
      </c>
      <c r="E78" s="63">
        <v>42384</v>
      </c>
      <c r="F78" s="50" t="s">
        <v>33</v>
      </c>
      <c r="G78" s="63">
        <v>42534</v>
      </c>
      <c r="H78" s="79" t="s">
        <v>84</v>
      </c>
      <c r="I78" s="70">
        <v>25000000</v>
      </c>
      <c r="J78" s="52">
        <f>I78/2.9271</f>
        <v>8540876.6355778761</v>
      </c>
      <c r="K78" s="70">
        <v>0</v>
      </c>
      <c r="L78" s="52">
        <f>I78-K78</f>
        <v>25000000</v>
      </c>
      <c r="M78" s="50"/>
      <c r="N78" s="50"/>
      <c r="O78" s="50"/>
      <c r="P78" s="50"/>
      <c r="Q78" s="68"/>
    </row>
    <row r="79" spans="1:17" s="1" customFormat="1" x14ac:dyDescent="0.25">
      <c r="A79" s="1">
        <v>77</v>
      </c>
      <c r="B79" s="53" t="s">
        <v>115</v>
      </c>
      <c r="C79" s="64" t="s">
        <v>32</v>
      </c>
      <c r="D79" s="63" t="s">
        <v>12</v>
      </c>
      <c r="E79" s="63">
        <v>42486</v>
      </c>
      <c r="F79" s="50" t="s">
        <v>33</v>
      </c>
      <c r="G79" s="63">
        <v>42534</v>
      </c>
      <c r="H79" s="50" t="s">
        <v>89</v>
      </c>
      <c r="I79" s="77" t="s">
        <v>33</v>
      </c>
      <c r="J79" s="77" t="s">
        <v>33</v>
      </c>
      <c r="K79" s="77" t="s">
        <v>33</v>
      </c>
      <c r="L79" s="77" t="s">
        <v>33</v>
      </c>
      <c r="M79" s="52">
        <v>300000000</v>
      </c>
      <c r="N79" s="63" t="s">
        <v>36</v>
      </c>
      <c r="O79" s="52">
        <v>0</v>
      </c>
      <c r="P79" s="52">
        <f>M79-O79</f>
        <v>300000000</v>
      </c>
      <c r="Q79" s="68">
        <v>0</v>
      </c>
    </row>
    <row r="80" spans="1:17" s="1" customFormat="1" x14ac:dyDescent="0.25">
      <c r="A80" s="1">
        <v>78</v>
      </c>
      <c r="B80" s="53" t="s">
        <v>174</v>
      </c>
      <c r="C80" s="64" t="s">
        <v>26</v>
      </c>
      <c r="D80" s="63" t="s">
        <v>25</v>
      </c>
      <c r="E80" s="63">
        <v>42492</v>
      </c>
      <c r="F80" s="50" t="s">
        <v>33</v>
      </c>
      <c r="G80" s="63">
        <v>42534</v>
      </c>
      <c r="H80" s="50" t="s">
        <v>84</v>
      </c>
      <c r="I80" s="70">
        <v>100000000</v>
      </c>
      <c r="J80" s="52">
        <f>I80/2.9271</f>
        <v>34163506.542311504</v>
      </c>
      <c r="K80" s="70">
        <v>75000000</v>
      </c>
      <c r="L80" s="52">
        <f>I80-K80</f>
        <v>25000000</v>
      </c>
      <c r="M80" s="56"/>
      <c r="N80" s="56"/>
      <c r="O80" s="52"/>
      <c r="P80" s="59"/>
      <c r="Q80" s="68"/>
    </row>
    <row r="81" spans="1:43" s="1" customFormat="1" x14ac:dyDescent="0.25">
      <c r="A81" s="1">
        <v>79</v>
      </c>
      <c r="B81" s="53" t="s">
        <v>173</v>
      </c>
      <c r="C81" s="64" t="s">
        <v>32</v>
      </c>
      <c r="D81" s="63" t="s">
        <v>12</v>
      </c>
      <c r="E81" s="63">
        <v>42499</v>
      </c>
      <c r="F81" s="50" t="s">
        <v>33</v>
      </c>
      <c r="G81" s="63">
        <v>42534</v>
      </c>
      <c r="H81" s="50" t="s">
        <v>84</v>
      </c>
      <c r="I81" s="70">
        <v>2000000000</v>
      </c>
      <c r="J81" s="52">
        <f>I81/2.9271</f>
        <v>683270130.84623015</v>
      </c>
      <c r="K81" s="70">
        <v>1420240000</v>
      </c>
      <c r="L81" s="52">
        <f>I81-K81</f>
        <v>579760000</v>
      </c>
      <c r="M81" s="56"/>
      <c r="N81" s="56"/>
      <c r="O81" s="52"/>
      <c r="P81" s="59"/>
      <c r="Q81" s="68"/>
    </row>
    <row r="82" spans="1:43" s="84" customFormat="1" x14ac:dyDescent="0.25">
      <c r="A82" s="1">
        <v>80</v>
      </c>
      <c r="B82" s="53" t="s">
        <v>101</v>
      </c>
      <c r="C82" s="64" t="s">
        <v>26</v>
      </c>
      <c r="D82" s="63" t="s">
        <v>12</v>
      </c>
      <c r="E82" s="63">
        <v>42508</v>
      </c>
      <c r="F82" s="50" t="s">
        <v>33</v>
      </c>
      <c r="G82" s="63">
        <v>42534</v>
      </c>
      <c r="H82" s="50" t="s">
        <v>87</v>
      </c>
      <c r="I82" s="70">
        <v>950000000</v>
      </c>
      <c r="J82" s="52">
        <f>I82/2.9271</f>
        <v>324553312.1519593</v>
      </c>
      <c r="K82" s="70">
        <v>862385000</v>
      </c>
      <c r="L82" s="52">
        <f>I82-K82</f>
        <v>87615000</v>
      </c>
      <c r="M82" s="56"/>
      <c r="N82" s="56"/>
      <c r="O82" s="52"/>
      <c r="P82" s="59"/>
      <c r="Q82" s="68"/>
    </row>
    <row r="83" spans="1:43" s="1" customFormat="1" x14ac:dyDescent="0.25">
      <c r="A83" s="1">
        <v>81</v>
      </c>
      <c r="B83" s="53" t="s">
        <v>172</v>
      </c>
      <c r="C83" s="64" t="s">
        <v>13</v>
      </c>
      <c r="D83" s="63" t="s">
        <v>12</v>
      </c>
      <c r="E83" s="63">
        <v>42502</v>
      </c>
      <c r="F83" s="50" t="s">
        <v>33</v>
      </c>
      <c r="G83" s="63">
        <v>42545</v>
      </c>
      <c r="H83" s="50" t="s">
        <v>87</v>
      </c>
      <c r="I83" s="70">
        <v>106345000</v>
      </c>
      <c r="J83" s="52">
        <f>I83/2.9318</f>
        <v>36272938.12674807</v>
      </c>
      <c r="K83" s="70">
        <v>106000000</v>
      </c>
      <c r="L83" s="52">
        <f>I83-K83</f>
        <v>345000</v>
      </c>
      <c r="M83" s="56"/>
      <c r="N83" s="56"/>
      <c r="O83" s="52"/>
      <c r="P83" s="59"/>
      <c r="Q83" s="68"/>
    </row>
    <row r="84" spans="1:43" s="1" customFormat="1" x14ac:dyDescent="0.25">
      <c r="A84" s="1">
        <v>82</v>
      </c>
      <c r="B84" s="53" t="s">
        <v>53</v>
      </c>
      <c r="C84" s="64" t="s">
        <v>26</v>
      </c>
      <c r="D84" s="63" t="s">
        <v>12</v>
      </c>
      <c r="E84" s="63">
        <v>42513</v>
      </c>
      <c r="F84" s="50" t="s">
        <v>33</v>
      </c>
      <c r="G84" s="63">
        <v>42545</v>
      </c>
      <c r="H84" s="50" t="s">
        <v>87</v>
      </c>
      <c r="I84" s="70">
        <v>280000000</v>
      </c>
      <c r="J84" s="52">
        <f>I84/2.9318</f>
        <v>95504468.244764313</v>
      </c>
      <c r="K84" s="70">
        <v>280000000</v>
      </c>
      <c r="L84" s="52">
        <f>I84-K84</f>
        <v>0</v>
      </c>
      <c r="M84" s="56"/>
      <c r="N84" s="56"/>
      <c r="O84" s="52"/>
      <c r="P84" s="59"/>
      <c r="Q84" s="58"/>
    </row>
    <row r="85" spans="1:43" s="1" customFormat="1" x14ac:dyDescent="0.25">
      <c r="A85" s="1">
        <v>83</v>
      </c>
      <c r="B85" s="53" t="s">
        <v>60</v>
      </c>
      <c r="C85" s="64" t="s">
        <v>26</v>
      </c>
      <c r="D85" s="63" t="s">
        <v>12</v>
      </c>
      <c r="E85" s="63">
        <v>42513</v>
      </c>
      <c r="F85" s="50" t="s">
        <v>33</v>
      </c>
      <c r="G85" s="63">
        <v>42545</v>
      </c>
      <c r="H85" s="50" t="s">
        <v>84</v>
      </c>
      <c r="I85" s="70">
        <v>2500000000</v>
      </c>
      <c r="J85" s="52">
        <f>I85/2.9318</f>
        <v>852718466.47110987</v>
      </c>
      <c r="K85" s="70">
        <v>2021530000</v>
      </c>
      <c r="L85" s="52">
        <f>I85-K85</f>
        <v>478470000</v>
      </c>
      <c r="M85" s="56"/>
      <c r="N85" s="56"/>
      <c r="O85" s="52"/>
      <c r="P85" s="59"/>
      <c r="Q85" s="58"/>
    </row>
    <row r="86" spans="1:43" s="1" customFormat="1" x14ac:dyDescent="0.25">
      <c r="A86" s="1">
        <v>84</v>
      </c>
      <c r="B86" s="53" t="s">
        <v>171</v>
      </c>
      <c r="C86" s="64" t="s">
        <v>26</v>
      </c>
      <c r="D86" s="63" t="s">
        <v>12</v>
      </c>
      <c r="E86" s="63">
        <v>42513</v>
      </c>
      <c r="F86" s="50" t="s">
        <v>33</v>
      </c>
      <c r="G86" s="63">
        <v>42545</v>
      </c>
      <c r="H86" s="50" t="s">
        <v>87</v>
      </c>
      <c r="I86" s="70">
        <v>300000000</v>
      </c>
      <c r="J86" s="52">
        <f>I86/2.9318</f>
        <v>102326215.97653319</v>
      </c>
      <c r="K86" s="70">
        <v>127800000</v>
      </c>
      <c r="L86" s="52">
        <f>I86-K86</f>
        <v>172200000</v>
      </c>
      <c r="M86" s="56"/>
      <c r="N86" s="56"/>
      <c r="O86" s="52"/>
      <c r="P86" s="59"/>
      <c r="Q86" s="58"/>
    </row>
    <row r="87" spans="1:43" s="1" customFormat="1" x14ac:dyDescent="0.25">
      <c r="A87" s="1">
        <v>85</v>
      </c>
      <c r="B87" s="53" t="s">
        <v>170</v>
      </c>
      <c r="C87" s="64" t="s">
        <v>26</v>
      </c>
      <c r="D87" s="63" t="s">
        <v>12</v>
      </c>
      <c r="E87" s="63">
        <v>42522</v>
      </c>
      <c r="F87" s="50" t="s">
        <v>33</v>
      </c>
      <c r="G87" s="63">
        <v>42545</v>
      </c>
      <c r="H87" s="50" t="s">
        <v>87</v>
      </c>
      <c r="I87" s="70">
        <v>1000000000</v>
      </c>
      <c r="J87" s="52">
        <f>I87/2.9318</f>
        <v>341087386.58844393</v>
      </c>
      <c r="K87" s="70">
        <v>520790000</v>
      </c>
      <c r="L87" s="52">
        <f>I87-K87</f>
        <v>479210000</v>
      </c>
      <c r="M87" s="56"/>
      <c r="N87" s="56"/>
      <c r="O87" s="52"/>
      <c r="P87" s="59"/>
      <c r="Q87" s="58"/>
    </row>
    <row r="88" spans="1:43" s="1" customFormat="1" x14ac:dyDescent="0.25">
      <c r="A88" s="1">
        <v>86</v>
      </c>
      <c r="B88" s="53" t="s">
        <v>169</v>
      </c>
      <c r="C88" s="64" t="s">
        <v>13</v>
      </c>
      <c r="D88" s="63" t="s">
        <v>12</v>
      </c>
      <c r="E88" s="63">
        <v>42529</v>
      </c>
      <c r="F88" s="50" t="s">
        <v>33</v>
      </c>
      <c r="G88" s="63">
        <v>42545</v>
      </c>
      <c r="H88" s="50" t="s">
        <v>84</v>
      </c>
      <c r="I88" s="70">
        <v>150000000</v>
      </c>
      <c r="J88" s="52">
        <f>I88/2.9318</f>
        <v>51163107.988266595</v>
      </c>
      <c r="K88" s="70">
        <v>150000000</v>
      </c>
      <c r="L88" s="52">
        <f>I88-K88</f>
        <v>0</v>
      </c>
      <c r="M88" s="56"/>
      <c r="N88" s="56"/>
      <c r="O88" s="52"/>
      <c r="P88" s="59"/>
      <c r="Q88" s="58"/>
    </row>
    <row r="89" spans="1:43" s="1" customFormat="1" x14ac:dyDescent="0.25">
      <c r="A89" s="1">
        <v>87</v>
      </c>
      <c r="B89" s="53" t="s">
        <v>168</v>
      </c>
      <c r="C89" s="64" t="s">
        <v>13</v>
      </c>
      <c r="D89" s="63" t="s">
        <v>12</v>
      </c>
      <c r="E89" s="63">
        <v>42453</v>
      </c>
      <c r="F89" s="63" t="s">
        <v>33</v>
      </c>
      <c r="G89" s="63">
        <v>42551</v>
      </c>
      <c r="H89" s="63" t="s">
        <v>87</v>
      </c>
      <c r="I89" s="70">
        <v>250000000</v>
      </c>
      <c r="J89" s="68">
        <f>I89/2.89</f>
        <v>86505190.311418682</v>
      </c>
      <c r="K89" s="70">
        <v>0</v>
      </c>
      <c r="L89" s="52">
        <f>I89-K89</f>
        <v>250000000</v>
      </c>
      <c r="M89" s="51"/>
      <c r="N89" s="51"/>
      <c r="O89" s="51"/>
      <c r="P89" s="51"/>
      <c r="Q89" s="51"/>
    </row>
    <row r="90" spans="1:43" s="1" customFormat="1" x14ac:dyDescent="0.25">
      <c r="A90" s="1">
        <v>88</v>
      </c>
      <c r="B90" s="53" t="s">
        <v>167</v>
      </c>
      <c r="C90" s="64" t="s">
        <v>13</v>
      </c>
      <c r="D90" s="63" t="s">
        <v>12</v>
      </c>
      <c r="E90" s="63">
        <v>42488</v>
      </c>
      <c r="F90" s="50" t="s">
        <v>33</v>
      </c>
      <c r="G90" s="63">
        <v>42551</v>
      </c>
      <c r="H90" s="50" t="s">
        <v>87</v>
      </c>
      <c r="I90" s="70">
        <v>500000000</v>
      </c>
      <c r="J90" s="52">
        <f>I90/2.89</f>
        <v>173010380.62283736</v>
      </c>
      <c r="K90" s="70">
        <v>0</v>
      </c>
      <c r="L90" s="52">
        <f>I90-K90</f>
        <v>500000000</v>
      </c>
      <c r="M90" s="56"/>
      <c r="N90" s="56"/>
      <c r="O90" s="52"/>
      <c r="P90" s="59"/>
      <c r="Q90" s="58"/>
    </row>
    <row r="91" spans="1:43" s="1" customFormat="1" x14ac:dyDescent="0.25">
      <c r="A91" s="1">
        <v>89</v>
      </c>
      <c r="B91" s="53" t="s">
        <v>166</v>
      </c>
      <c r="C91" s="64" t="s">
        <v>26</v>
      </c>
      <c r="D91" s="63" t="s">
        <v>12</v>
      </c>
      <c r="E91" s="63">
        <v>42507</v>
      </c>
      <c r="F91" s="50" t="s">
        <v>33</v>
      </c>
      <c r="G91" s="63">
        <v>42551</v>
      </c>
      <c r="H91" s="50" t="s">
        <v>84</v>
      </c>
      <c r="I91" s="70">
        <v>95000000</v>
      </c>
      <c r="J91" s="52">
        <f>I91/2.89</f>
        <v>32871972.318339098</v>
      </c>
      <c r="K91" s="70">
        <v>50000000</v>
      </c>
      <c r="L91" s="52">
        <f>I91-K91</f>
        <v>45000000</v>
      </c>
      <c r="M91" s="56"/>
      <c r="N91" s="56"/>
      <c r="O91" s="52"/>
      <c r="P91" s="59"/>
      <c r="Q91" s="58"/>
    </row>
    <row r="92" spans="1:43" s="1" customFormat="1" x14ac:dyDescent="0.25">
      <c r="A92" s="1">
        <v>90</v>
      </c>
      <c r="B92" s="53" t="s">
        <v>77</v>
      </c>
      <c r="C92" s="64" t="s">
        <v>32</v>
      </c>
      <c r="D92" s="63" t="s">
        <v>12</v>
      </c>
      <c r="E92" s="63">
        <v>42529</v>
      </c>
      <c r="F92" s="50" t="s">
        <v>33</v>
      </c>
      <c r="G92" s="63">
        <v>42551</v>
      </c>
      <c r="H92" s="50" t="s">
        <v>84</v>
      </c>
      <c r="I92" s="70">
        <v>500000000</v>
      </c>
      <c r="J92" s="52">
        <f>I92/2.89</f>
        <v>173010380.62283736</v>
      </c>
      <c r="K92" s="70">
        <v>500000000</v>
      </c>
      <c r="L92" s="52">
        <f>I92-K92</f>
        <v>0</v>
      </c>
      <c r="M92" s="56"/>
      <c r="N92" s="56"/>
      <c r="O92" s="52"/>
      <c r="P92" s="59"/>
      <c r="Q92" s="58"/>
    </row>
    <row r="93" spans="1:43" s="1" customFormat="1" x14ac:dyDescent="0.25">
      <c r="A93" s="1">
        <v>91</v>
      </c>
      <c r="B93" s="53" t="s">
        <v>65</v>
      </c>
      <c r="C93" s="64" t="s">
        <v>32</v>
      </c>
      <c r="D93" s="63" t="s">
        <v>12</v>
      </c>
      <c r="E93" s="63">
        <v>42530</v>
      </c>
      <c r="F93" s="50" t="s">
        <v>33</v>
      </c>
      <c r="G93" s="63">
        <v>42551</v>
      </c>
      <c r="H93" s="50" t="s">
        <v>87</v>
      </c>
      <c r="I93" s="70">
        <v>385690250</v>
      </c>
      <c r="J93" s="52">
        <f>I93/2.89</f>
        <v>133456833.9100346</v>
      </c>
      <c r="K93" s="70">
        <v>385500000</v>
      </c>
      <c r="L93" s="52">
        <f>I93-K93</f>
        <v>190250</v>
      </c>
      <c r="M93" s="56"/>
      <c r="N93" s="56"/>
      <c r="O93" s="52"/>
      <c r="P93" s="59"/>
      <c r="Q93" s="58"/>
    </row>
    <row r="94" spans="1:43" s="1" customFormat="1" x14ac:dyDescent="0.25">
      <c r="A94" s="1">
        <v>92</v>
      </c>
      <c r="B94" s="53" t="s">
        <v>165</v>
      </c>
      <c r="C94" s="64" t="s">
        <v>13</v>
      </c>
      <c r="D94" s="63" t="s">
        <v>12</v>
      </c>
      <c r="E94" s="63">
        <v>42481</v>
      </c>
      <c r="F94" s="50" t="s">
        <v>33</v>
      </c>
      <c r="G94" s="63">
        <v>42566</v>
      </c>
      <c r="H94" s="50" t="s">
        <v>87</v>
      </c>
      <c r="I94" s="70">
        <v>100000000</v>
      </c>
      <c r="J94" s="52">
        <f>I94/2.8886</f>
        <v>34618846.500034623</v>
      </c>
      <c r="K94" s="70">
        <v>50000000</v>
      </c>
      <c r="L94" s="52">
        <f>I94-K94</f>
        <v>50000000</v>
      </c>
      <c r="M94" s="56"/>
      <c r="N94" s="56"/>
      <c r="O94" s="52"/>
      <c r="P94" s="59"/>
      <c r="Q94" s="58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</row>
    <row r="95" spans="1:43" s="1" customFormat="1" x14ac:dyDescent="0.25">
      <c r="A95" s="1">
        <v>93</v>
      </c>
      <c r="B95" s="53" t="s">
        <v>164</v>
      </c>
      <c r="C95" s="64" t="s">
        <v>13</v>
      </c>
      <c r="D95" s="63" t="s">
        <v>12</v>
      </c>
      <c r="E95" s="63">
        <v>42531</v>
      </c>
      <c r="F95" s="50" t="s">
        <v>33</v>
      </c>
      <c r="G95" s="63">
        <v>42566</v>
      </c>
      <c r="H95" s="50" t="s">
        <v>84</v>
      </c>
      <c r="I95" s="70">
        <v>250000000</v>
      </c>
      <c r="J95" s="52">
        <f>I95/2.8886</f>
        <v>86547116.250086546</v>
      </c>
      <c r="K95" s="70">
        <v>0</v>
      </c>
      <c r="L95" s="52">
        <f>I95-K95</f>
        <v>250000000</v>
      </c>
      <c r="M95" s="56"/>
      <c r="N95" s="56"/>
      <c r="O95" s="52"/>
      <c r="P95" s="59"/>
      <c r="Q95" s="58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</row>
    <row r="96" spans="1:43" s="1" customFormat="1" x14ac:dyDescent="0.25">
      <c r="A96" s="1">
        <v>94</v>
      </c>
      <c r="B96" s="53" t="s">
        <v>163</v>
      </c>
      <c r="C96" s="64" t="s">
        <v>26</v>
      </c>
      <c r="D96" s="63" t="s">
        <v>12</v>
      </c>
      <c r="E96" s="63">
        <v>42542</v>
      </c>
      <c r="F96" s="50" t="s">
        <v>33</v>
      </c>
      <c r="G96" s="63">
        <v>42566</v>
      </c>
      <c r="H96" s="50" t="s">
        <v>87</v>
      </c>
      <c r="I96" s="70">
        <v>400000000</v>
      </c>
      <c r="J96" s="52">
        <f>I96/2.8886</f>
        <v>138475386.00013849</v>
      </c>
      <c r="K96" s="70">
        <v>125000000</v>
      </c>
      <c r="L96" s="52">
        <f>I96-K96</f>
        <v>275000000</v>
      </c>
      <c r="M96" s="56"/>
      <c r="N96" s="56"/>
      <c r="O96" s="52"/>
      <c r="P96" s="59"/>
      <c r="Q96" s="58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</row>
    <row r="97" spans="1:256" s="1" customFormat="1" x14ac:dyDescent="0.25">
      <c r="A97" s="1">
        <v>95</v>
      </c>
      <c r="B97" s="80" t="s">
        <v>162</v>
      </c>
      <c r="C97" s="64" t="s">
        <v>13</v>
      </c>
      <c r="D97" s="63" t="s">
        <v>12</v>
      </c>
      <c r="E97" s="63">
        <v>42548</v>
      </c>
      <c r="F97" s="50" t="s">
        <v>33</v>
      </c>
      <c r="G97" s="63">
        <v>42566</v>
      </c>
      <c r="H97" s="50" t="s">
        <v>161</v>
      </c>
      <c r="I97" s="70">
        <v>700000</v>
      </c>
      <c r="J97" s="52">
        <f>I97/2.8886</f>
        <v>242331.92550024236</v>
      </c>
      <c r="K97" s="70">
        <v>700000</v>
      </c>
      <c r="L97" s="52">
        <f>I97-K97</f>
        <v>0</v>
      </c>
      <c r="M97" s="60"/>
      <c r="N97" s="60"/>
      <c r="O97" s="60"/>
      <c r="P97" s="60"/>
      <c r="Q97" s="58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</row>
    <row r="98" spans="1:256" s="1" customFormat="1" x14ac:dyDescent="0.25">
      <c r="A98" s="1">
        <v>96</v>
      </c>
      <c r="B98" s="53" t="s">
        <v>160</v>
      </c>
      <c r="C98" s="64" t="s">
        <v>26</v>
      </c>
      <c r="D98" s="63" t="s">
        <v>12</v>
      </c>
      <c r="E98" s="63">
        <v>42493</v>
      </c>
      <c r="F98" s="50" t="s">
        <v>33</v>
      </c>
      <c r="G98" s="63">
        <v>42577</v>
      </c>
      <c r="H98" s="50" t="s">
        <v>84</v>
      </c>
      <c r="I98" s="70">
        <v>202964000</v>
      </c>
      <c r="J98" s="52">
        <f>I98/3.0407</f>
        <v>66749103.824777186</v>
      </c>
      <c r="K98" s="70">
        <v>202964000</v>
      </c>
      <c r="L98" s="52">
        <f>I98-K98</f>
        <v>0</v>
      </c>
      <c r="M98" s="56"/>
      <c r="N98" s="56"/>
      <c r="O98" s="52"/>
      <c r="P98" s="59"/>
      <c r="Q98" s="5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</row>
    <row r="99" spans="1:256" s="1" customFormat="1" x14ac:dyDescent="0.25">
      <c r="A99" s="1">
        <v>97</v>
      </c>
      <c r="B99" s="53" t="s">
        <v>159</v>
      </c>
      <c r="C99" s="64" t="s">
        <v>13</v>
      </c>
      <c r="D99" s="63" t="s">
        <v>12</v>
      </c>
      <c r="E99" s="63">
        <v>42529</v>
      </c>
      <c r="F99" s="50" t="s">
        <v>33</v>
      </c>
      <c r="G99" s="63">
        <v>42577</v>
      </c>
      <c r="H99" s="50" t="s">
        <v>87</v>
      </c>
      <c r="I99" s="70">
        <v>1000000000</v>
      </c>
      <c r="J99" s="52">
        <f>I99/3.0407</f>
        <v>328871641.39836222</v>
      </c>
      <c r="K99" s="70">
        <v>350000000</v>
      </c>
      <c r="L99" s="52">
        <f>I99-K99</f>
        <v>650000000</v>
      </c>
      <c r="M99" s="56"/>
      <c r="N99" s="56"/>
      <c r="O99" s="52"/>
      <c r="P99" s="59"/>
      <c r="Q99" s="58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</row>
    <row r="100" spans="1:256" s="1" customFormat="1" x14ac:dyDescent="0.25">
      <c r="A100" s="1">
        <v>98</v>
      </c>
      <c r="B100" s="53" t="s">
        <v>90</v>
      </c>
      <c r="C100" s="64" t="s">
        <v>32</v>
      </c>
      <c r="D100" s="63" t="s">
        <v>12</v>
      </c>
      <c r="E100" s="63">
        <v>42531</v>
      </c>
      <c r="F100" s="50" t="s">
        <v>33</v>
      </c>
      <c r="G100" s="63">
        <v>42577</v>
      </c>
      <c r="H100" s="63" t="s">
        <v>107</v>
      </c>
      <c r="I100" s="70">
        <v>16000000000</v>
      </c>
      <c r="J100" s="52">
        <f>I100/3.0407</f>
        <v>5261946262.3737955</v>
      </c>
      <c r="K100" s="70">
        <v>4730127513</v>
      </c>
      <c r="L100" s="52">
        <f>I100-K100</f>
        <v>11269872487</v>
      </c>
      <c r="M100" s="56"/>
      <c r="N100" s="56"/>
      <c r="O100" s="52"/>
      <c r="P100" s="59"/>
      <c r="Q100" s="58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  <c r="IV100"/>
    </row>
    <row r="101" spans="1:256" s="83" customFormat="1" x14ac:dyDescent="0.25">
      <c r="A101" s="1">
        <v>99</v>
      </c>
      <c r="B101" s="53" t="s">
        <v>158</v>
      </c>
      <c r="C101" s="64" t="s">
        <v>26</v>
      </c>
      <c r="D101" s="63" t="s">
        <v>12</v>
      </c>
      <c r="E101" s="63">
        <v>42534</v>
      </c>
      <c r="F101" s="50" t="s">
        <v>33</v>
      </c>
      <c r="G101" s="63">
        <v>42577</v>
      </c>
      <c r="H101" s="50" t="s">
        <v>87</v>
      </c>
      <c r="I101" s="70">
        <v>130000000</v>
      </c>
      <c r="J101" s="52">
        <f>I101/3.0407</f>
        <v>42753313.381787084</v>
      </c>
      <c r="K101" s="70">
        <v>27000000</v>
      </c>
      <c r="L101" s="52">
        <f>I101-K101</f>
        <v>103000000</v>
      </c>
      <c r="M101" s="56"/>
      <c r="N101" s="56"/>
      <c r="O101" s="52"/>
      <c r="P101" s="59"/>
      <c r="Q101" s="58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  <c r="IO101" s="2"/>
      <c r="IP101" s="2"/>
      <c r="IQ101" s="2"/>
      <c r="IR101" s="2"/>
      <c r="IS101" s="2"/>
      <c r="IT101" s="2"/>
      <c r="IU101" s="2"/>
      <c r="IV101" s="2"/>
    </row>
    <row r="102" spans="1:256" s="1" customFormat="1" x14ac:dyDescent="0.25">
      <c r="A102" s="1">
        <v>100</v>
      </c>
      <c r="B102" s="53" t="s">
        <v>99</v>
      </c>
      <c r="C102" s="64" t="s">
        <v>32</v>
      </c>
      <c r="D102" s="63" t="s">
        <v>12</v>
      </c>
      <c r="E102" s="63">
        <v>42510</v>
      </c>
      <c r="F102" s="50" t="s">
        <v>33</v>
      </c>
      <c r="G102" s="63">
        <v>42647</v>
      </c>
      <c r="H102" s="50" t="s">
        <v>89</v>
      </c>
      <c r="I102" s="77" t="s">
        <v>33</v>
      </c>
      <c r="J102" s="77" t="s">
        <v>33</v>
      </c>
      <c r="K102" s="77" t="s">
        <v>33</v>
      </c>
      <c r="L102" s="77" t="s">
        <v>33</v>
      </c>
      <c r="M102" s="52">
        <v>600000000</v>
      </c>
      <c r="N102" s="63" t="s">
        <v>36</v>
      </c>
      <c r="O102" s="52">
        <v>0</v>
      </c>
      <c r="P102" s="52">
        <f>M102-O102</f>
        <v>600000000</v>
      </c>
      <c r="Q102" s="76">
        <v>0</v>
      </c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  <c r="IP102"/>
      <c r="IQ102"/>
      <c r="IR102"/>
      <c r="IS102"/>
      <c r="IT102"/>
      <c r="IU102"/>
      <c r="IV102"/>
    </row>
    <row r="103" spans="1:256" s="1" customFormat="1" x14ac:dyDescent="0.25">
      <c r="A103" s="1">
        <v>101</v>
      </c>
      <c r="B103" s="53" t="s">
        <v>90</v>
      </c>
      <c r="C103" s="64" t="s">
        <v>32</v>
      </c>
      <c r="D103" s="63" t="s">
        <v>31</v>
      </c>
      <c r="E103" s="63">
        <v>42513</v>
      </c>
      <c r="F103" s="50" t="s">
        <v>33</v>
      </c>
      <c r="G103" s="63">
        <v>42647</v>
      </c>
      <c r="H103" s="50" t="s">
        <v>89</v>
      </c>
      <c r="I103" s="77" t="s">
        <v>33</v>
      </c>
      <c r="J103" s="77" t="s">
        <v>33</v>
      </c>
      <c r="K103" s="77" t="s">
        <v>33</v>
      </c>
      <c r="L103" s="77" t="s">
        <v>33</v>
      </c>
      <c r="M103" s="52">
        <v>2000000000</v>
      </c>
      <c r="N103" s="63" t="s">
        <v>35</v>
      </c>
      <c r="O103" s="52">
        <v>0</v>
      </c>
      <c r="P103" s="52">
        <f>M103-O103</f>
        <v>2000000000</v>
      </c>
      <c r="Q103" s="76">
        <v>0</v>
      </c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  <c r="IQ103"/>
      <c r="IR103"/>
      <c r="IS103"/>
      <c r="IT103"/>
      <c r="IU103"/>
      <c r="IV103"/>
    </row>
    <row r="104" spans="1:256" s="1" customFormat="1" x14ac:dyDescent="0.25">
      <c r="A104" s="1">
        <v>102</v>
      </c>
      <c r="B104" s="53" t="s">
        <v>157</v>
      </c>
      <c r="C104" s="64" t="s">
        <v>32</v>
      </c>
      <c r="D104" s="63" t="s">
        <v>12</v>
      </c>
      <c r="E104" s="63">
        <v>42534</v>
      </c>
      <c r="F104" s="50" t="s">
        <v>33</v>
      </c>
      <c r="G104" s="63">
        <v>42647</v>
      </c>
      <c r="H104" s="50" t="s">
        <v>87</v>
      </c>
      <c r="I104" s="70">
        <v>150000000</v>
      </c>
      <c r="J104" s="73">
        <f>I104/3.0348</f>
        <v>49426650.850138389</v>
      </c>
      <c r="K104" s="70">
        <v>37500000</v>
      </c>
      <c r="L104" s="52">
        <f>I104-K104</f>
        <v>112500000</v>
      </c>
      <c r="M104" s="56"/>
      <c r="N104" s="56"/>
      <c r="O104" s="52"/>
      <c r="P104" s="59"/>
      <c r="Q104" s="58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  <c r="IK104"/>
      <c r="IL104"/>
      <c r="IM104"/>
      <c r="IN104"/>
      <c r="IO104"/>
      <c r="IP104"/>
      <c r="IQ104"/>
      <c r="IR104"/>
      <c r="IS104"/>
      <c r="IT104"/>
      <c r="IU104"/>
      <c r="IV104"/>
    </row>
    <row r="105" spans="1:256" s="1" customFormat="1" x14ac:dyDescent="0.25">
      <c r="A105" s="1">
        <v>103</v>
      </c>
      <c r="B105" s="53" t="s">
        <v>156</v>
      </c>
      <c r="C105" s="64" t="s">
        <v>13</v>
      </c>
      <c r="D105" s="63" t="s">
        <v>12</v>
      </c>
      <c r="E105" s="63">
        <v>42537</v>
      </c>
      <c r="F105" s="50" t="s">
        <v>33</v>
      </c>
      <c r="G105" s="63">
        <v>42647</v>
      </c>
      <c r="H105" s="50" t="s">
        <v>87</v>
      </c>
      <c r="I105" s="70">
        <v>400000000</v>
      </c>
      <c r="J105" s="73">
        <f>I105/3.0348</f>
        <v>131804402.26703571</v>
      </c>
      <c r="K105" s="70">
        <v>85000000</v>
      </c>
      <c r="L105" s="52">
        <f>I105-K105</f>
        <v>315000000</v>
      </c>
      <c r="M105" s="60"/>
      <c r="N105" s="60"/>
      <c r="O105" s="60"/>
      <c r="P105" s="60"/>
      <c r="Q105" s="58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  <c r="IK105"/>
      <c r="IL105"/>
      <c r="IM105"/>
      <c r="IN105"/>
      <c r="IO105"/>
      <c r="IP105"/>
      <c r="IQ105"/>
      <c r="IR105"/>
      <c r="IS105"/>
      <c r="IT105"/>
      <c r="IU105"/>
      <c r="IV105"/>
    </row>
    <row r="106" spans="1:256" s="1" customFormat="1" x14ac:dyDescent="0.25">
      <c r="A106" s="1">
        <v>104</v>
      </c>
      <c r="B106" s="53" t="s">
        <v>155</v>
      </c>
      <c r="C106" s="64" t="s">
        <v>32</v>
      </c>
      <c r="D106" s="63" t="s">
        <v>12</v>
      </c>
      <c r="E106" s="63">
        <v>42543</v>
      </c>
      <c r="F106" s="50" t="s">
        <v>33</v>
      </c>
      <c r="G106" s="63">
        <v>42647</v>
      </c>
      <c r="H106" s="63" t="s">
        <v>107</v>
      </c>
      <c r="I106" s="70">
        <v>7000000000</v>
      </c>
      <c r="J106" s="73">
        <f>I106/3.0348</f>
        <v>2306577039.6731248</v>
      </c>
      <c r="K106" s="70">
        <v>735000000</v>
      </c>
      <c r="L106" s="52">
        <f>I106-K106</f>
        <v>6265000000</v>
      </c>
      <c r="M106" s="56"/>
      <c r="N106" s="56"/>
      <c r="O106" s="52"/>
      <c r="P106" s="59"/>
      <c r="Q106" s="58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  <c r="IK106"/>
      <c r="IL106"/>
      <c r="IM106"/>
      <c r="IN106"/>
      <c r="IO106"/>
      <c r="IP106"/>
      <c r="IQ106"/>
      <c r="IR106"/>
      <c r="IS106"/>
      <c r="IT106"/>
      <c r="IU106"/>
      <c r="IV106"/>
    </row>
    <row r="107" spans="1:256" s="1" customFormat="1" x14ac:dyDescent="0.25">
      <c r="A107" s="1">
        <v>105</v>
      </c>
      <c r="B107" s="53" t="s">
        <v>54</v>
      </c>
      <c r="C107" s="64" t="s">
        <v>32</v>
      </c>
      <c r="D107" s="63" t="s">
        <v>12</v>
      </c>
      <c r="E107" s="63">
        <v>42544</v>
      </c>
      <c r="F107" s="50" t="s">
        <v>33</v>
      </c>
      <c r="G107" s="63">
        <v>42647</v>
      </c>
      <c r="H107" s="50" t="s">
        <v>87</v>
      </c>
      <c r="I107" s="70">
        <v>6000000000</v>
      </c>
      <c r="J107" s="73">
        <f>I107/3.0348</f>
        <v>1977066034.0055356</v>
      </c>
      <c r="K107" s="70">
        <v>1518504039</v>
      </c>
      <c r="L107" s="52">
        <f>I107-K107</f>
        <v>4481495961</v>
      </c>
      <c r="M107" s="56"/>
      <c r="N107" s="56"/>
      <c r="O107" s="52"/>
      <c r="P107" s="59"/>
      <c r="Q107" s="58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  <c r="IK107"/>
      <c r="IL107"/>
      <c r="IM107"/>
      <c r="IN107"/>
      <c r="IO107"/>
      <c r="IP107"/>
      <c r="IQ107"/>
      <c r="IR107"/>
      <c r="IS107"/>
      <c r="IT107"/>
      <c r="IU107"/>
      <c r="IV107"/>
    </row>
    <row r="108" spans="1:256" s="1" customFormat="1" x14ac:dyDescent="0.25">
      <c r="A108" s="1">
        <v>106</v>
      </c>
      <c r="B108" s="80" t="s">
        <v>154</v>
      </c>
      <c r="C108" s="64" t="s">
        <v>26</v>
      </c>
      <c r="D108" s="63" t="s">
        <v>12</v>
      </c>
      <c r="E108" s="63">
        <v>42551</v>
      </c>
      <c r="F108" s="50" t="s">
        <v>33</v>
      </c>
      <c r="G108" s="63">
        <v>42647</v>
      </c>
      <c r="H108" s="50" t="s">
        <v>87</v>
      </c>
      <c r="I108" s="70">
        <v>2500000000</v>
      </c>
      <c r="J108" s="73">
        <f>I108/3.0348</f>
        <v>823777514.16897321</v>
      </c>
      <c r="K108" s="70">
        <v>507680000</v>
      </c>
      <c r="L108" s="52">
        <f>I108-K108</f>
        <v>1992320000</v>
      </c>
      <c r="M108" s="60"/>
      <c r="N108" s="60"/>
      <c r="O108" s="60"/>
      <c r="P108" s="60"/>
      <c r="Q108" s="5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  <c r="IK108"/>
      <c r="IL108"/>
      <c r="IM108"/>
      <c r="IN108"/>
      <c r="IO108"/>
      <c r="IP108"/>
      <c r="IQ108"/>
      <c r="IR108"/>
      <c r="IS108"/>
      <c r="IT108"/>
      <c r="IU108"/>
      <c r="IV108"/>
    </row>
    <row r="109" spans="1:256" s="1" customFormat="1" x14ac:dyDescent="0.25">
      <c r="A109" s="1">
        <v>107</v>
      </c>
      <c r="B109" s="80" t="s">
        <v>81</v>
      </c>
      <c r="C109" s="64" t="s">
        <v>26</v>
      </c>
      <c r="D109" s="63" t="s">
        <v>12</v>
      </c>
      <c r="E109" s="63">
        <v>42565</v>
      </c>
      <c r="F109" s="50" t="s">
        <v>33</v>
      </c>
      <c r="G109" s="63">
        <v>42647</v>
      </c>
      <c r="H109" s="50" t="s">
        <v>87</v>
      </c>
      <c r="I109" s="70">
        <v>160000000</v>
      </c>
      <c r="J109" s="73">
        <f>I109/3.0348</f>
        <v>52721760.906814285</v>
      </c>
      <c r="K109" s="70">
        <v>70000000</v>
      </c>
      <c r="L109" s="52">
        <f>I109-K109</f>
        <v>90000000</v>
      </c>
      <c r="M109" s="60"/>
      <c r="N109" s="60"/>
      <c r="O109" s="60"/>
      <c r="P109" s="60"/>
      <c r="Q109" s="60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</row>
    <row r="110" spans="1:256" s="1" customFormat="1" x14ac:dyDescent="0.25">
      <c r="A110" s="1">
        <v>108</v>
      </c>
      <c r="B110" s="80" t="s">
        <v>88</v>
      </c>
      <c r="C110" s="64" t="s">
        <v>26</v>
      </c>
      <c r="D110" s="63" t="s">
        <v>12</v>
      </c>
      <c r="E110" s="63">
        <v>42566</v>
      </c>
      <c r="F110" s="50" t="s">
        <v>33</v>
      </c>
      <c r="G110" s="63">
        <v>42647</v>
      </c>
      <c r="H110" s="50" t="s">
        <v>87</v>
      </c>
      <c r="I110" s="70">
        <v>367000000</v>
      </c>
      <c r="J110" s="73">
        <f>I110/3.0348</f>
        <v>120930539.08000526</v>
      </c>
      <c r="K110" s="70">
        <v>145000000</v>
      </c>
      <c r="L110" s="52">
        <f>I110-K110</f>
        <v>222000000</v>
      </c>
      <c r="M110" s="60"/>
      <c r="N110" s="60"/>
      <c r="O110" s="60"/>
      <c r="P110" s="60"/>
      <c r="Q110" s="6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</row>
    <row r="111" spans="1:256" s="1" customFormat="1" x14ac:dyDescent="0.25">
      <c r="A111" s="1">
        <v>109</v>
      </c>
      <c r="B111" s="69" t="s">
        <v>79</v>
      </c>
      <c r="C111" s="64" t="s">
        <v>19</v>
      </c>
      <c r="D111" s="63" t="s">
        <v>18</v>
      </c>
      <c r="E111" s="63">
        <v>42566</v>
      </c>
      <c r="F111" s="50" t="s">
        <v>33</v>
      </c>
      <c r="G111" s="63">
        <v>42647</v>
      </c>
      <c r="H111" s="50" t="s">
        <v>87</v>
      </c>
      <c r="I111" s="70">
        <v>75000000</v>
      </c>
      <c r="J111" s="73">
        <f>I111/3.0348</f>
        <v>24713325.425069194</v>
      </c>
      <c r="K111" s="70">
        <v>75000000</v>
      </c>
      <c r="L111" s="52">
        <f>I111-K111</f>
        <v>0</v>
      </c>
      <c r="M111" s="62"/>
      <c r="N111" s="62"/>
      <c r="O111" s="62"/>
      <c r="P111" s="62"/>
      <c r="Q111" s="58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</row>
    <row r="112" spans="1:256" s="1" customFormat="1" x14ac:dyDescent="0.25">
      <c r="A112" s="1">
        <v>110</v>
      </c>
      <c r="B112" s="80" t="s">
        <v>153</v>
      </c>
      <c r="C112" s="64" t="s">
        <v>26</v>
      </c>
      <c r="D112" s="63" t="s">
        <v>12</v>
      </c>
      <c r="E112" s="63">
        <v>42572</v>
      </c>
      <c r="F112" s="50" t="s">
        <v>33</v>
      </c>
      <c r="G112" s="63">
        <v>42647</v>
      </c>
      <c r="H112" s="50" t="s">
        <v>84</v>
      </c>
      <c r="I112" s="70">
        <v>1500000000</v>
      </c>
      <c r="J112" s="73">
        <f>I112/3.0348</f>
        <v>494266508.5013839</v>
      </c>
      <c r="K112" s="70">
        <v>885790000</v>
      </c>
      <c r="L112" s="52">
        <f>I112-K112</f>
        <v>614210000</v>
      </c>
      <c r="M112" s="60"/>
      <c r="N112" s="60"/>
      <c r="O112" s="60"/>
      <c r="P112" s="60"/>
      <c r="Q112" s="60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</row>
    <row r="113" spans="1:207" s="1" customFormat="1" x14ac:dyDescent="0.25">
      <c r="A113" s="1">
        <v>111</v>
      </c>
      <c r="B113" s="80" t="s">
        <v>152</v>
      </c>
      <c r="C113" s="64" t="s">
        <v>26</v>
      </c>
      <c r="D113" s="63" t="s">
        <v>12</v>
      </c>
      <c r="E113" s="63">
        <v>42576</v>
      </c>
      <c r="F113" s="50" t="s">
        <v>33</v>
      </c>
      <c r="G113" s="63">
        <v>42647</v>
      </c>
      <c r="H113" s="50" t="s">
        <v>84</v>
      </c>
      <c r="I113" s="70">
        <v>1500000000</v>
      </c>
      <c r="J113" s="73">
        <f>I113/3.0348</f>
        <v>494266508.5013839</v>
      </c>
      <c r="K113" s="70">
        <v>178760800</v>
      </c>
      <c r="L113" s="52">
        <f>I113-K113</f>
        <v>1321239200</v>
      </c>
      <c r="M113" s="60"/>
      <c r="N113" s="60"/>
      <c r="O113" s="60"/>
      <c r="P113" s="60"/>
      <c r="Q113" s="60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</row>
    <row r="114" spans="1:207" s="1" customFormat="1" x14ac:dyDescent="0.25">
      <c r="A114" s="1">
        <v>112</v>
      </c>
      <c r="B114" s="53" t="s">
        <v>151</v>
      </c>
      <c r="C114" s="64" t="s">
        <v>26</v>
      </c>
      <c r="D114" s="63" t="s">
        <v>12</v>
      </c>
      <c r="E114" s="63">
        <v>42584</v>
      </c>
      <c r="F114" s="50" t="s">
        <v>33</v>
      </c>
      <c r="G114" s="63">
        <v>42647</v>
      </c>
      <c r="H114" s="50" t="s">
        <v>87</v>
      </c>
      <c r="I114" s="70">
        <v>150000000</v>
      </c>
      <c r="J114" s="73">
        <f>I114/3.0348</f>
        <v>49426650.850138389</v>
      </c>
      <c r="K114" s="70">
        <v>60599861</v>
      </c>
      <c r="L114" s="52">
        <f>I114-K114</f>
        <v>89400139</v>
      </c>
      <c r="M114" s="60"/>
      <c r="N114" s="60"/>
      <c r="O114" s="60"/>
      <c r="P114" s="60"/>
      <c r="Q114" s="60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</row>
    <row r="115" spans="1:207" s="1" customFormat="1" x14ac:dyDescent="0.25">
      <c r="A115" s="1">
        <v>113</v>
      </c>
      <c r="B115" s="53" t="s">
        <v>149</v>
      </c>
      <c r="C115" s="64" t="s">
        <v>26</v>
      </c>
      <c r="D115" s="63" t="s">
        <v>25</v>
      </c>
      <c r="E115" s="63">
        <v>42584</v>
      </c>
      <c r="F115" s="50" t="s">
        <v>33</v>
      </c>
      <c r="G115" s="63">
        <v>42647</v>
      </c>
      <c r="H115" s="50" t="s">
        <v>89</v>
      </c>
      <c r="I115" s="77" t="s">
        <v>33</v>
      </c>
      <c r="J115" s="77" t="s">
        <v>33</v>
      </c>
      <c r="K115" s="77" t="s">
        <v>33</v>
      </c>
      <c r="L115" s="77" t="s">
        <v>33</v>
      </c>
      <c r="M115" s="52">
        <v>1200000000</v>
      </c>
      <c r="N115" s="63" t="s">
        <v>34</v>
      </c>
      <c r="O115" s="52">
        <v>0</v>
      </c>
      <c r="P115" s="52">
        <f>M115-O115</f>
        <v>1200000000</v>
      </c>
      <c r="Q115" s="76">
        <v>0</v>
      </c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</row>
    <row r="116" spans="1:207" s="1" customFormat="1" x14ac:dyDescent="0.25">
      <c r="A116" s="1">
        <v>114</v>
      </c>
      <c r="B116" s="53" t="s">
        <v>150</v>
      </c>
      <c r="C116" s="64" t="s">
        <v>32</v>
      </c>
      <c r="D116" s="63" t="s">
        <v>12</v>
      </c>
      <c r="E116" s="63">
        <v>42587</v>
      </c>
      <c r="F116" s="50" t="s">
        <v>33</v>
      </c>
      <c r="G116" s="63">
        <v>42647</v>
      </c>
      <c r="H116" s="50" t="s">
        <v>89</v>
      </c>
      <c r="I116" s="77" t="s">
        <v>33</v>
      </c>
      <c r="J116" s="77" t="s">
        <v>33</v>
      </c>
      <c r="K116" s="77" t="s">
        <v>33</v>
      </c>
      <c r="L116" s="77" t="s">
        <v>33</v>
      </c>
      <c r="M116" s="52">
        <v>1000000000</v>
      </c>
      <c r="N116" s="63" t="s">
        <v>36</v>
      </c>
      <c r="O116" s="52">
        <v>500000000</v>
      </c>
      <c r="P116" s="52">
        <f>M116-O116</f>
        <v>500000000</v>
      </c>
      <c r="Q116" s="76">
        <v>1762750000</v>
      </c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</row>
    <row r="117" spans="1:207" s="1" customFormat="1" x14ac:dyDescent="0.25">
      <c r="A117" s="1">
        <v>115</v>
      </c>
      <c r="B117" s="53" t="s">
        <v>149</v>
      </c>
      <c r="C117" s="64" t="s">
        <v>26</v>
      </c>
      <c r="D117" s="63" t="s">
        <v>25</v>
      </c>
      <c r="E117" s="63">
        <v>42591</v>
      </c>
      <c r="F117" s="50" t="s">
        <v>33</v>
      </c>
      <c r="G117" s="63">
        <v>42647</v>
      </c>
      <c r="H117" s="50" t="s">
        <v>89</v>
      </c>
      <c r="I117" s="77" t="s">
        <v>33</v>
      </c>
      <c r="J117" s="77" t="s">
        <v>33</v>
      </c>
      <c r="K117" s="77" t="s">
        <v>33</v>
      </c>
      <c r="L117" s="77" t="s">
        <v>33</v>
      </c>
      <c r="M117" s="52">
        <v>500000000</v>
      </c>
      <c r="N117" s="63" t="s">
        <v>36</v>
      </c>
      <c r="O117" s="52">
        <v>500000000</v>
      </c>
      <c r="P117" s="52">
        <f>M117-O117</f>
        <v>0</v>
      </c>
      <c r="Q117" s="76">
        <v>0</v>
      </c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  <c r="FZ117"/>
      <c r="GA117"/>
      <c r="GB117"/>
      <c r="GC117"/>
      <c r="GD117"/>
      <c r="GE117"/>
      <c r="GF117"/>
      <c r="GG117"/>
      <c r="GH117"/>
      <c r="GI117"/>
      <c r="GJ117"/>
      <c r="GK117"/>
      <c r="GL117"/>
      <c r="GM117"/>
      <c r="GN117"/>
      <c r="GO117"/>
      <c r="GP117"/>
      <c r="GQ117"/>
      <c r="GR117"/>
      <c r="GS117"/>
      <c r="GT117"/>
      <c r="GU117"/>
      <c r="GV117"/>
      <c r="GW117"/>
      <c r="GX117"/>
      <c r="GY117"/>
    </row>
    <row r="118" spans="1:207" s="1" customFormat="1" x14ac:dyDescent="0.25">
      <c r="A118" s="1">
        <v>116</v>
      </c>
      <c r="B118" s="53" t="s">
        <v>148</v>
      </c>
      <c r="C118" s="64" t="s">
        <v>13</v>
      </c>
      <c r="D118" s="63" t="s">
        <v>12</v>
      </c>
      <c r="E118" s="63">
        <v>42597</v>
      </c>
      <c r="F118" s="50" t="s">
        <v>33</v>
      </c>
      <c r="G118" s="63">
        <v>42647</v>
      </c>
      <c r="H118" s="50" t="s">
        <v>87</v>
      </c>
      <c r="I118" s="70">
        <v>10000000</v>
      </c>
      <c r="J118" s="73">
        <f>I118/3.0348</f>
        <v>3295110.0566758928</v>
      </c>
      <c r="K118" s="70">
        <v>10000000</v>
      </c>
      <c r="L118" s="52">
        <f>I118-K118</f>
        <v>0</v>
      </c>
      <c r="M118" s="60"/>
      <c r="N118" s="60"/>
      <c r="O118" s="60"/>
      <c r="P118" s="60"/>
      <c r="Q118" s="60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</row>
    <row r="119" spans="1:207" s="1" customFormat="1" x14ac:dyDescent="0.25">
      <c r="A119" s="1">
        <v>117</v>
      </c>
      <c r="B119" s="53" t="s">
        <v>147</v>
      </c>
      <c r="C119" s="64" t="s">
        <v>26</v>
      </c>
      <c r="D119" s="63" t="s">
        <v>12</v>
      </c>
      <c r="E119" s="63">
        <v>42615</v>
      </c>
      <c r="F119" s="50" t="s">
        <v>33</v>
      </c>
      <c r="G119" s="63">
        <v>42647</v>
      </c>
      <c r="H119" s="50" t="s">
        <v>84</v>
      </c>
      <c r="I119" s="70">
        <v>1400000000</v>
      </c>
      <c r="J119" s="73">
        <f>I119/3.0348</f>
        <v>461315407.93462497</v>
      </c>
      <c r="K119" s="70">
        <v>345000000</v>
      </c>
      <c r="L119" s="52">
        <f>I119-K119</f>
        <v>1055000000</v>
      </c>
      <c r="M119" s="60"/>
      <c r="N119" s="60"/>
      <c r="O119" s="60"/>
      <c r="P119" s="60"/>
      <c r="Q119" s="60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  <c r="FZ119"/>
      <c r="GA119"/>
      <c r="GB119"/>
      <c r="GC119"/>
      <c r="GD119"/>
      <c r="GE119"/>
      <c r="GF119"/>
      <c r="GG119"/>
      <c r="GH119"/>
      <c r="GI119"/>
      <c r="GJ119"/>
      <c r="GK119"/>
      <c r="GL119"/>
      <c r="GM119"/>
      <c r="GN119"/>
      <c r="GO119"/>
      <c r="GP119"/>
      <c r="GQ119"/>
      <c r="GR119"/>
      <c r="GS119"/>
      <c r="GT119"/>
      <c r="GU119"/>
      <c r="GV119"/>
      <c r="GW119"/>
      <c r="GX119"/>
      <c r="GY119"/>
    </row>
    <row r="120" spans="1:207" s="1" customFormat="1" x14ac:dyDescent="0.25">
      <c r="A120" s="1">
        <v>118</v>
      </c>
      <c r="B120" s="53" t="s">
        <v>146</v>
      </c>
      <c r="C120" s="64" t="s">
        <v>26</v>
      </c>
      <c r="D120" s="63" t="s">
        <v>12</v>
      </c>
      <c r="E120" s="63">
        <v>42618</v>
      </c>
      <c r="F120" s="50" t="s">
        <v>33</v>
      </c>
      <c r="G120" s="63">
        <v>42647</v>
      </c>
      <c r="H120" s="50" t="s">
        <v>84</v>
      </c>
      <c r="I120" s="70">
        <v>100000000</v>
      </c>
      <c r="J120" s="73">
        <f>I120/3.0348</f>
        <v>32951100.566758927</v>
      </c>
      <c r="K120" s="70">
        <v>100000000</v>
      </c>
      <c r="L120" s="52">
        <f>I120-K120</f>
        <v>0</v>
      </c>
      <c r="M120" s="60"/>
      <c r="N120" s="60"/>
      <c r="O120" s="60"/>
      <c r="P120" s="60"/>
      <c r="Q120" s="6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</row>
    <row r="121" spans="1:207" s="1" customFormat="1" x14ac:dyDescent="0.25">
      <c r="A121" s="1">
        <v>119</v>
      </c>
      <c r="B121" s="53" t="s">
        <v>145</v>
      </c>
      <c r="C121" s="64" t="s">
        <v>26</v>
      </c>
      <c r="D121" s="63" t="s">
        <v>12</v>
      </c>
      <c r="E121" s="63">
        <v>42534</v>
      </c>
      <c r="F121" s="50" t="s">
        <v>33</v>
      </c>
      <c r="G121" s="63">
        <v>42650</v>
      </c>
      <c r="H121" s="50" t="s">
        <v>87</v>
      </c>
      <c r="I121" s="70">
        <v>30000000</v>
      </c>
      <c r="J121" s="73">
        <f>I121/3.056</f>
        <v>9816753.9267015699</v>
      </c>
      <c r="K121" s="70">
        <v>9000000</v>
      </c>
      <c r="L121" s="52">
        <f>I121-K121</f>
        <v>21000000</v>
      </c>
      <c r="M121" s="56"/>
      <c r="N121" s="56"/>
      <c r="O121" s="52"/>
      <c r="P121" s="59"/>
      <c r="Q121" s="58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  <c r="FK121"/>
      <c r="FL121"/>
      <c r="FM121"/>
      <c r="FN121"/>
      <c r="FO121"/>
      <c r="FP121"/>
      <c r="FQ121"/>
      <c r="FR121"/>
      <c r="FS121"/>
      <c r="FT121"/>
      <c r="FU121"/>
      <c r="FV121"/>
      <c r="FW121"/>
      <c r="FX121"/>
      <c r="FY121"/>
      <c r="FZ121"/>
      <c r="GA121"/>
      <c r="GB121"/>
      <c r="GC121"/>
      <c r="GD121"/>
      <c r="GE121"/>
      <c r="GF121"/>
      <c r="GG121"/>
      <c r="GH121"/>
      <c r="GI121"/>
      <c r="GJ121"/>
      <c r="GK121"/>
      <c r="GL121"/>
      <c r="GM121"/>
      <c r="GN121"/>
      <c r="GO121"/>
      <c r="GP121"/>
      <c r="GQ121"/>
      <c r="GR121"/>
      <c r="GS121"/>
      <c r="GT121"/>
      <c r="GU121"/>
      <c r="GV121"/>
      <c r="GW121"/>
      <c r="GX121"/>
      <c r="GY121"/>
    </row>
    <row r="122" spans="1:207" s="1" customFormat="1" x14ac:dyDescent="0.25">
      <c r="A122" s="1">
        <v>120</v>
      </c>
      <c r="B122" s="53" t="s">
        <v>144</v>
      </c>
      <c r="C122" s="64" t="s">
        <v>26</v>
      </c>
      <c r="D122" s="63" t="s">
        <v>12</v>
      </c>
      <c r="E122" s="63">
        <v>42537</v>
      </c>
      <c r="F122" s="50" t="s">
        <v>33</v>
      </c>
      <c r="G122" s="63">
        <v>42650</v>
      </c>
      <c r="H122" s="50" t="s">
        <v>84</v>
      </c>
      <c r="I122" s="70">
        <v>30000000</v>
      </c>
      <c r="J122" s="73">
        <f>I122/3.056</f>
        <v>9816753.9267015699</v>
      </c>
      <c r="K122" s="70">
        <v>0</v>
      </c>
      <c r="L122" s="52">
        <f>I122-K122</f>
        <v>30000000</v>
      </c>
      <c r="M122" s="60"/>
      <c r="N122" s="60"/>
      <c r="O122" s="60"/>
      <c r="P122" s="60"/>
      <c r="Q122" s="58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  <c r="FY122"/>
      <c r="FZ122"/>
      <c r="GA122"/>
      <c r="GB122"/>
      <c r="GC122"/>
      <c r="GD122"/>
      <c r="GE122"/>
      <c r="GF122"/>
      <c r="GG122"/>
      <c r="GH122"/>
      <c r="GI122"/>
      <c r="GJ122"/>
      <c r="GK122"/>
      <c r="GL122"/>
      <c r="GM122"/>
      <c r="GN122"/>
      <c r="GO122"/>
      <c r="GP122"/>
      <c r="GQ122"/>
      <c r="GR122"/>
      <c r="GS122"/>
      <c r="GT122"/>
      <c r="GU122"/>
      <c r="GV122"/>
      <c r="GW122"/>
      <c r="GX122"/>
      <c r="GY122"/>
    </row>
    <row r="123" spans="1:207" s="1" customFormat="1" x14ac:dyDescent="0.25">
      <c r="A123" s="1">
        <v>121</v>
      </c>
      <c r="B123" s="53" t="s">
        <v>143</v>
      </c>
      <c r="C123" s="64" t="s">
        <v>13</v>
      </c>
      <c r="D123" s="63" t="s">
        <v>12</v>
      </c>
      <c r="E123" s="63">
        <v>42538</v>
      </c>
      <c r="F123" s="50" t="s">
        <v>33</v>
      </c>
      <c r="G123" s="63">
        <v>42650</v>
      </c>
      <c r="H123" s="50" t="s">
        <v>84</v>
      </c>
      <c r="I123" s="70">
        <v>100000000</v>
      </c>
      <c r="J123" s="73">
        <f>I123/3.056</f>
        <v>32722513.089005236</v>
      </c>
      <c r="K123" s="70">
        <v>0</v>
      </c>
      <c r="L123" s="52">
        <f>I123-K123</f>
        <v>100000000</v>
      </c>
      <c r="M123" s="60"/>
      <c r="N123" s="60"/>
      <c r="O123" s="60"/>
      <c r="P123" s="60"/>
      <c r="Q123" s="58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</row>
    <row r="124" spans="1:207" s="1" customFormat="1" ht="15" customHeight="1" x14ac:dyDescent="0.25">
      <c r="A124" s="1">
        <v>122</v>
      </c>
      <c r="B124" s="45" t="s">
        <v>60</v>
      </c>
      <c r="C124" s="64" t="s">
        <v>26</v>
      </c>
      <c r="D124" s="63" t="s">
        <v>24</v>
      </c>
      <c r="E124" s="63">
        <v>42541</v>
      </c>
      <c r="F124" s="50" t="s">
        <v>33</v>
      </c>
      <c r="G124" s="63">
        <v>42650</v>
      </c>
      <c r="H124" s="50" t="s">
        <v>102</v>
      </c>
      <c r="I124" s="70">
        <v>80000000</v>
      </c>
      <c r="J124" s="73">
        <f>I124/3.056</f>
        <v>26178010.471204188</v>
      </c>
      <c r="K124" s="70">
        <v>26715000</v>
      </c>
      <c r="L124" s="52">
        <f>I124-K124</f>
        <v>53285000</v>
      </c>
      <c r="M124" s="60"/>
      <c r="N124" s="60"/>
      <c r="O124" s="60"/>
      <c r="P124" s="60"/>
      <c r="Q124" s="58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</row>
    <row r="125" spans="1:207" s="1" customFormat="1" ht="15" customHeight="1" x14ac:dyDescent="0.25">
      <c r="A125" s="1">
        <v>123</v>
      </c>
      <c r="B125" s="45" t="s">
        <v>142</v>
      </c>
      <c r="C125" s="64" t="s">
        <v>26</v>
      </c>
      <c r="D125" s="63" t="s">
        <v>12</v>
      </c>
      <c r="E125" s="63">
        <v>42544</v>
      </c>
      <c r="F125" s="50" t="s">
        <v>33</v>
      </c>
      <c r="G125" s="63">
        <v>42650</v>
      </c>
      <c r="H125" s="50" t="s">
        <v>87</v>
      </c>
      <c r="I125" s="70">
        <v>20000000</v>
      </c>
      <c r="J125" s="73">
        <f>I125/3.056</f>
        <v>6544502.6178010469</v>
      </c>
      <c r="K125" s="70">
        <v>0</v>
      </c>
      <c r="L125" s="52">
        <f>I125-K125</f>
        <v>20000000</v>
      </c>
      <c r="M125" s="60"/>
      <c r="N125" s="60"/>
      <c r="O125" s="60"/>
      <c r="P125" s="60"/>
      <c r="Q125" s="58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  <c r="FY125"/>
      <c r="FZ125"/>
      <c r="GA125"/>
      <c r="GB125"/>
      <c r="GC125"/>
      <c r="GD125"/>
      <c r="GE125"/>
      <c r="GF125"/>
      <c r="GG125"/>
      <c r="GH125"/>
      <c r="GI125"/>
      <c r="GJ125"/>
      <c r="GK125"/>
      <c r="GL125"/>
      <c r="GM125"/>
      <c r="GN125"/>
      <c r="GO125"/>
      <c r="GP125"/>
      <c r="GQ125"/>
      <c r="GR125"/>
      <c r="GS125"/>
      <c r="GT125"/>
      <c r="GU125"/>
      <c r="GV125"/>
      <c r="GW125"/>
      <c r="GX125"/>
      <c r="GY125"/>
    </row>
    <row r="126" spans="1:207" s="82" customFormat="1" ht="15" customHeight="1" x14ac:dyDescent="0.3">
      <c r="A126" s="1">
        <v>124</v>
      </c>
      <c r="B126" s="65" t="s">
        <v>141</v>
      </c>
      <c r="C126" s="64" t="s">
        <v>26</v>
      </c>
      <c r="D126" s="63" t="s">
        <v>12</v>
      </c>
      <c r="E126" s="63">
        <v>42551</v>
      </c>
      <c r="F126" s="50" t="s">
        <v>33</v>
      </c>
      <c r="G126" s="63">
        <v>42650</v>
      </c>
      <c r="H126" s="50" t="s">
        <v>87</v>
      </c>
      <c r="I126" s="70">
        <v>140000000</v>
      </c>
      <c r="J126" s="73">
        <f>I126/3.056</f>
        <v>45811518.324607328</v>
      </c>
      <c r="K126" s="70">
        <v>50000000</v>
      </c>
      <c r="L126" s="52">
        <f>I126-K126</f>
        <v>90000000</v>
      </c>
      <c r="M126" s="60"/>
      <c r="N126" s="60"/>
      <c r="O126" s="60"/>
      <c r="P126" s="60"/>
      <c r="Q126" s="58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  <c r="FH126"/>
      <c r="FI126"/>
      <c r="FJ126"/>
      <c r="FK126"/>
      <c r="FL126"/>
      <c r="FM126"/>
      <c r="FN126"/>
      <c r="FO126"/>
      <c r="FP126"/>
      <c r="FQ126"/>
      <c r="FR126"/>
      <c r="FS126"/>
      <c r="FT126"/>
      <c r="FU126"/>
      <c r="FV126"/>
      <c r="FW126"/>
      <c r="FX126"/>
      <c r="FY126"/>
      <c r="FZ126"/>
      <c r="GA126"/>
      <c r="GB126"/>
      <c r="GC126"/>
      <c r="GD126"/>
      <c r="GE126"/>
      <c r="GF126"/>
      <c r="GG126"/>
      <c r="GH126"/>
      <c r="GI126"/>
      <c r="GJ126"/>
      <c r="GK126"/>
      <c r="GL126"/>
      <c r="GM126"/>
      <c r="GN126"/>
      <c r="GO126"/>
      <c r="GP126"/>
      <c r="GQ126"/>
      <c r="GR126"/>
      <c r="GS126"/>
      <c r="GT126"/>
      <c r="GU126"/>
      <c r="GV126"/>
      <c r="GW126"/>
      <c r="GX126"/>
      <c r="GY126"/>
    </row>
    <row r="127" spans="1:207" s="1" customFormat="1" ht="15" customHeight="1" x14ac:dyDescent="0.25">
      <c r="A127" s="1">
        <v>125</v>
      </c>
      <c r="B127" s="65" t="s">
        <v>140</v>
      </c>
      <c r="C127" s="64" t="s">
        <v>26</v>
      </c>
      <c r="D127" s="63" t="s">
        <v>12</v>
      </c>
      <c r="E127" s="63">
        <v>42566</v>
      </c>
      <c r="F127" s="50" t="s">
        <v>33</v>
      </c>
      <c r="G127" s="63">
        <v>42650</v>
      </c>
      <c r="H127" s="50" t="s">
        <v>87</v>
      </c>
      <c r="I127" s="70">
        <v>75000000</v>
      </c>
      <c r="J127" s="73">
        <f>I127/3.056</f>
        <v>24541884.816753928</v>
      </c>
      <c r="K127" s="70">
        <v>50000000</v>
      </c>
      <c r="L127" s="52">
        <f>I127-K127</f>
        <v>25000000</v>
      </c>
      <c r="M127" s="60"/>
      <c r="N127" s="60"/>
      <c r="O127" s="60"/>
      <c r="P127" s="60"/>
      <c r="Q127" s="60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  <c r="FV127"/>
      <c r="FW127"/>
      <c r="FX127"/>
      <c r="FY127"/>
      <c r="FZ127"/>
      <c r="GA127"/>
      <c r="GB127"/>
      <c r="GC127"/>
      <c r="GD127"/>
      <c r="GE127"/>
      <c r="GF127"/>
      <c r="GG127"/>
      <c r="GH127"/>
      <c r="GI127"/>
      <c r="GJ127"/>
      <c r="GK127"/>
      <c r="GL127"/>
      <c r="GM127"/>
      <c r="GN127"/>
      <c r="GO127"/>
      <c r="GP127"/>
      <c r="GQ127"/>
      <c r="GR127"/>
      <c r="GS127"/>
      <c r="GT127"/>
      <c r="GU127"/>
      <c r="GV127"/>
      <c r="GW127"/>
      <c r="GX127"/>
      <c r="GY127"/>
    </row>
    <row r="128" spans="1:207" s="1" customFormat="1" ht="15" customHeight="1" x14ac:dyDescent="0.25">
      <c r="A128" s="1">
        <v>126</v>
      </c>
      <c r="B128" s="45" t="s">
        <v>139</v>
      </c>
      <c r="C128" s="64" t="s">
        <v>13</v>
      </c>
      <c r="D128" s="63" t="s">
        <v>12</v>
      </c>
      <c r="E128" s="63">
        <v>42611</v>
      </c>
      <c r="F128" s="50" t="s">
        <v>33</v>
      </c>
      <c r="G128" s="63">
        <v>42650</v>
      </c>
      <c r="H128" s="50" t="s">
        <v>84</v>
      </c>
      <c r="I128" s="70">
        <v>300000000</v>
      </c>
      <c r="J128" s="73">
        <f>I128/3.056</f>
        <v>98167539.26701571</v>
      </c>
      <c r="K128" s="70">
        <v>0</v>
      </c>
      <c r="L128" s="52">
        <f>I128-K128</f>
        <v>300000000</v>
      </c>
      <c r="M128" s="60"/>
      <c r="N128" s="60"/>
      <c r="O128" s="60"/>
      <c r="P128" s="60"/>
      <c r="Q128" s="60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  <c r="FB128"/>
      <c r="FC128"/>
      <c r="FD128"/>
      <c r="FE128"/>
      <c r="FF128"/>
      <c r="FG128"/>
      <c r="FH128"/>
      <c r="FI128"/>
      <c r="FJ128"/>
      <c r="FK128"/>
      <c r="FL128"/>
      <c r="FM128"/>
      <c r="FN128"/>
      <c r="FO128"/>
      <c r="FP128"/>
      <c r="FQ128"/>
      <c r="FR128"/>
      <c r="FS128"/>
      <c r="FT128"/>
      <c r="FU128"/>
      <c r="FV128"/>
      <c r="FW128"/>
      <c r="FX128"/>
      <c r="FY128"/>
      <c r="FZ128"/>
      <c r="GA128"/>
      <c r="GB128"/>
      <c r="GC128"/>
      <c r="GD128"/>
      <c r="GE128"/>
      <c r="GF128"/>
      <c r="GG128"/>
      <c r="GH128"/>
      <c r="GI128"/>
      <c r="GJ128"/>
      <c r="GK128"/>
      <c r="GL128"/>
      <c r="GM128"/>
      <c r="GN128"/>
      <c r="GO128"/>
      <c r="GP128"/>
      <c r="GQ128"/>
      <c r="GR128"/>
      <c r="GS128"/>
      <c r="GT128"/>
      <c r="GU128"/>
      <c r="GV128"/>
      <c r="GW128"/>
      <c r="GX128"/>
      <c r="GY128"/>
    </row>
    <row r="129" spans="1:207" s="1" customFormat="1" ht="15" customHeight="1" x14ac:dyDescent="0.25">
      <c r="A129" s="1">
        <v>127</v>
      </c>
      <c r="B129" s="45" t="s">
        <v>138</v>
      </c>
      <c r="C129" s="64" t="s">
        <v>13</v>
      </c>
      <c r="D129" s="63" t="s">
        <v>12</v>
      </c>
      <c r="E129" s="63">
        <v>42614</v>
      </c>
      <c r="F129" s="50" t="s">
        <v>33</v>
      </c>
      <c r="G129" s="63">
        <v>42650</v>
      </c>
      <c r="H129" s="50" t="s">
        <v>87</v>
      </c>
      <c r="I129" s="70">
        <v>400000000</v>
      </c>
      <c r="J129" s="73">
        <f>I129/3.056</f>
        <v>130890052.35602094</v>
      </c>
      <c r="K129" s="70">
        <v>0</v>
      </c>
      <c r="L129" s="52">
        <f>I129-K129</f>
        <v>400000000</v>
      </c>
      <c r="M129" s="60"/>
      <c r="N129" s="60"/>
      <c r="O129" s="60"/>
      <c r="P129" s="60"/>
      <c r="Q129" s="60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  <c r="FB129"/>
      <c r="FC129"/>
      <c r="FD129"/>
      <c r="FE129"/>
      <c r="FF129"/>
      <c r="FG129"/>
      <c r="FH129"/>
      <c r="FI129"/>
      <c r="FJ129"/>
      <c r="FK129"/>
      <c r="FL129"/>
      <c r="FM129"/>
      <c r="FN129"/>
      <c r="FO129"/>
      <c r="FP129"/>
      <c r="FQ129"/>
      <c r="FR129"/>
      <c r="FS129"/>
      <c r="FT129"/>
      <c r="FU129"/>
      <c r="FV129"/>
      <c r="FW129"/>
      <c r="FX129"/>
      <c r="FY129"/>
      <c r="FZ129"/>
      <c r="GA129"/>
      <c r="GB129"/>
      <c r="GC129"/>
      <c r="GD129"/>
      <c r="GE129"/>
      <c r="GF129"/>
      <c r="GG129"/>
      <c r="GH129"/>
      <c r="GI129"/>
      <c r="GJ129"/>
      <c r="GK129"/>
      <c r="GL129"/>
      <c r="GM129"/>
      <c r="GN129"/>
      <c r="GO129"/>
      <c r="GP129"/>
      <c r="GQ129"/>
      <c r="GR129"/>
      <c r="GS129"/>
      <c r="GT129"/>
      <c r="GU129"/>
      <c r="GV129"/>
      <c r="GW129"/>
      <c r="GX129"/>
      <c r="GY129"/>
    </row>
    <row r="130" spans="1:207" s="1" customFormat="1" ht="15" customHeight="1" x14ac:dyDescent="0.25">
      <c r="A130" s="1">
        <v>128</v>
      </c>
      <c r="B130" s="81" t="s">
        <v>137</v>
      </c>
      <c r="C130" s="69" t="s">
        <v>32</v>
      </c>
      <c r="D130" s="50" t="s">
        <v>31</v>
      </c>
      <c r="E130" s="63">
        <v>42291</v>
      </c>
      <c r="F130" s="63" t="s">
        <v>33</v>
      </c>
      <c r="G130" s="63">
        <v>42657</v>
      </c>
      <c r="H130" s="63" t="s">
        <v>89</v>
      </c>
      <c r="I130" s="77" t="s">
        <v>33</v>
      </c>
      <c r="J130" s="77" t="s">
        <v>33</v>
      </c>
      <c r="K130" s="77" t="s">
        <v>33</v>
      </c>
      <c r="L130" s="77" t="s">
        <v>33</v>
      </c>
      <c r="M130" s="52">
        <v>1000000000</v>
      </c>
      <c r="N130" s="63" t="s">
        <v>35</v>
      </c>
      <c r="O130" s="52">
        <v>0</v>
      </c>
      <c r="P130" s="52">
        <f>M130-O130</f>
        <v>1000000000</v>
      </c>
      <c r="Q130" s="68">
        <v>0</v>
      </c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  <c r="FY130"/>
      <c r="FZ130"/>
      <c r="GA130"/>
      <c r="GB130"/>
      <c r="GC130"/>
      <c r="GD130"/>
      <c r="GE130"/>
      <c r="GF130"/>
      <c r="GG130"/>
      <c r="GH130"/>
      <c r="GI130"/>
      <c r="GJ130"/>
      <c r="GK130"/>
      <c r="GL130"/>
      <c r="GM130"/>
      <c r="GN130"/>
      <c r="GO130"/>
      <c r="GP130"/>
      <c r="GQ130"/>
      <c r="GR130"/>
      <c r="GS130"/>
      <c r="GT130"/>
      <c r="GU130"/>
      <c r="GV130"/>
      <c r="GW130"/>
      <c r="GX130"/>
      <c r="GY130"/>
    </row>
    <row r="131" spans="1:207" s="1" customFormat="1" ht="15" customHeight="1" x14ac:dyDescent="0.25">
      <c r="A131" s="1">
        <v>129</v>
      </c>
      <c r="B131" s="45" t="s">
        <v>136</v>
      </c>
      <c r="C131" s="64" t="s">
        <v>13</v>
      </c>
      <c r="D131" s="63" t="s">
        <v>12</v>
      </c>
      <c r="E131" s="63">
        <v>42605</v>
      </c>
      <c r="F131" s="50" t="s">
        <v>33</v>
      </c>
      <c r="G131" s="63">
        <v>42657</v>
      </c>
      <c r="H131" s="50" t="s">
        <v>87</v>
      </c>
      <c r="I131" s="70">
        <v>55000000</v>
      </c>
      <c r="J131" s="52">
        <f>I131/3.0922</f>
        <v>17786689.088674728</v>
      </c>
      <c r="K131" s="70">
        <v>0</v>
      </c>
      <c r="L131" s="52">
        <f>I131-K131</f>
        <v>55000000</v>
      </c>
      <c r="M131" s="60"/>
      <c r="N131" s="60"/>
      <c r="O131" s="60"/>
      <c r="P131" s="60"/>
      <c r="Q131" s="60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</row>
    <row r="132" spans="1:207" s="1" customFormat="1" ht="15" customHeight="1" x14ac:dyDescent="0.25">
      <c r="A132" s="1">
        <v>130</v>
      </c>
      <c r="B132" s="53" t="s">
        <v>99</v>
      </c>
      <c r="C132" s="64" t="s">
        <v>32</v>
      </c>
      <c r="D132" s="63" t="s">
        <v>12</v>
      </c>
      <c r="E132" s="63">
        <v>42534</v>
      </c>
      <c r="F132" s="50" t="s">
        <v>33</v>
      </c>
      <c r="G132" s="63">
        <v>42668</v>
      </c>
      <c r="H132" s="63" t="s">
        <v>107</v>
      </c>
      <c r="I132" s="70">
        <v>3000000000</v>
      </c>
      <c r="J132" s="73">
        <f>I132/3.0835</f>
        <v>972920382.68201721</v>
      </c>
      <c r="K132" s="70">
        <v>622660000</v>
      </c>
      <c r="L132" s="52">
        <f>I132-K132</f>
        <v>2377340000</v>
      </c>
      <c r="M132" s="56"/>
      <c r="N132" s="56"/>
      <c r="O132" s="52"/>
      <c r="P132" s="59"/>
      <c r="Q132" s="58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</row>
    <row r="133" spans="1:207" s="1" customFormat="1" ht="15" customHeight="1" x14ac:dyDescent="0.25">
      <c r="A133" s="1">
        <v>131</v>
      </c>
      <c r="B133" s="53" t="s">
        <v>135</v>
      </c>
      <c r="C133" s="64" t="s">
        <v>26</v>
      </c>
      <c r="D133" s="63" t="s">
        <v>12</v>
      </c>
      <c r="E133" s="63">
        <v>42578</v>
      </c>
      <c r="F133" s="50" t="s">
        <v>33</v>
      </c>
      <c r="G133" s="63">
        <v>42668</v>
      </c>
      <c r="H133" s="50" t="s">
        <v>84</v>
      </c>
      <c r="I133" s="70">
        <v>100000000</v>
      </c>
      <c r="J133" s="52">
        <f>I133/3.0835</f>
        <v>32430679.422733907</v>
      </c>
      <c r="K133" s="70">
        <v>0</v>
      </c>
      <c r="L133" s="52">
        <f>I133-K133</f>
        <v>100000000</v>
      </c>
      <c r="M133" s="60"/>
      <c r="N133" s="60"/>
      <c r="O133" s="60"/>
      <c r="P133" s="60"/>
      <c r="Q133" s="60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  <c r="FZ133"/>
      <c r="GA133"/>
      <c r="GB133"/>
      <c r="GC133"/>
      <c r="GD133"/>
      <c r="GE133"/>
      <c r="GF133"/>
      <c r="GG133"/>
      <c r="GH133"/>
      <c r="GI133"/>
      <c r="GJ133"/>
      <c r="GK133"/>
      <c r="GL133"/>
      <c r="GM133"/>
      <c r="GN133"/>
      <c r="GO133"/>
      <c r="GP133"/>
      <c r="GQ133"/>
      <c r="GR133"/>
      <c r="GS133"/>
      <c r="GT133"/>
      <c r="GU133"/>
      <c r="GV133"/>
      <c r="GW133"/>
      <c r="GX133"/>
      <c r="GY133"/>
    </row>
    <row r="134" spans="1:207" ht="15" customHeight="1" x14ac:dyDescent="0.25">
      <c r="A134" s="1">
        <v>132</v>
      </c>
      <c r="B134" s="53" t="s">
        <v>134</v>
      </c>
      <c r="C134" s="64" t="s">
        <v>13</v>
      </c>
      <c r="D134" s="63" t="s">
        <v>12</v>
      </c>
      <c r="E134" s="63">
        <v>42587</v>
      </c>
      <c r="F134" s="50" t="s">
        <v>33</v>
      </c>
      <c r="G134" s="63">
        <v>42668</v>
      </c>
      <c r="H134" s="50" t="s">
        <v>84</v>
      </c>
      <c r="I134" s="70">
        <v>600000000</v>
      </c>
      <c r="J134" s="52">
        <f>I134/3.0835</f>
        <v>194584076.53640345</v>
      </c>
      <c r="K134" s="70">
        <v>100000000</v>
      </c>
      <c r="L134" s="52">
        <f>I134-K134</f>
        <v>500000000</v>
      </c>
      <c r="M134" s="60"/>
      <c r="N134" s="60"/>
      <c r="O134" s="60"/>
      <c r="P134" s="60"/>
      <c r="Q134" s="60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</row>
    <row r="135" spans="1:207" x14ac:dyDescent="0.25">
      <c r="A135" s="1">
        <v>133</v>
      </c>
      <c r="B135" s="53" t="s">
        <v>133</v>
      </c>
      <c r="C135" s="64" t="s">
        <v>13</v>
      </c>
      <c r="D135" s="63" t="s">
        <v>12</v>
      </c>
      <c r="E135" s="63">
        <v>42597</v>
      </c>
      <c r="F135" s="50" t="s">
        <v>33</v>
      </c>
      <c r="G135" s="63">
        <v>42668</v>
      </c>
      <c r="H135" s="50" t="s">
        <v>87</v>
      </c>
      <c r="I135" s="70">
        <v>100000000</v>
      </c>
      <c r="J135" s="52">
        <f>I135/3.0835</f>
        <v>32430679.422733907</v>
      </c>
      <c r="K135" s="70">
        <v>0</v>
      </c>
      <c r="L135" s="52">
        <f>I135-K135</f>
        <v>100000000</v>
      </c>
      <c r="M135" s="60"/>
      <c r="N135" s="60"/>
      <c r="O135" s="60"/>
      <c r="P135" s="60"/>
      <c r="Q135" s="60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</row>
    <row r="136" spans="1:207" x14ac:dyDescent="0.25">
      <c r="A136" s="1">
        <v>134</v>
      </c>
      <c r="B136" s="53" t="s">
        <v>101</v>
      </c>
      <c r="C136" s="64" t="s">
        <v>26</v>
      </c>
      <c r="D136" s="63" t="s">
        <v>12</v>
      </c>
      <c r="E136" s="63">
        <v>42608</v>
      </c>
      <c r="F136" s="50" t="s">
        <v>33</v>
      </c>
      <c r="G136" s="63">
        <v>42668</v>
      </c>
      <c r="H136" s="50" t="s">
        <v>87</v>
      </c>
      <c r="I136" s="70">
        <v>300000000</v>
      </c>
      <c r="J136" s="52">
        <f>I136/3.0835</f>
        <v>97292038.268201724</v>
      </c>
      <c r="K136" s="70">
        <v>300000000</v>
      </c>
      <c r="L136" s="52">
        <f>I136-K136</f>
        <v>0</v>
      </c>
      <c r="M136" s="60"/>
      <c r="N136" s="60"/>
      <c r="O136" s="60"/>
      <c r="P136" s="60"/>
      <c r="Q136" s="60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</row>
    <row r="137" spans="1:207" x14ac:dyDescent="0.25">
      <c r="A137" s="1">
        <v>135</v>
      </c>
      <c r="B137" s="53" t="s">
        <v>53</v>
      </c>
      <c r="C137" s="64" t="s">
        <v>26</v>
      </c>
      <c r="D137" s="63" t="s">
        <v>12</v>
      </c>
      <c r="E137" s="63">
        <v>42613</v>
      </c>
      <c r="F137" s="50" t="s">
        <v>33</v>
      </c>
      <c r="G137" s="63">
        <v>42668</v>
      </c>
      <c r="H137" s="50" t="s">
        <v>87</v>
      </c>
      <c r="I137" s="70">
        <v>290000000</v>
      </c>
      <c r="J137" s="52">
        <f>I137/3.0835</f>
        <v>94048970.32592833</v>
      </c>
      <c r="K137" s="70">
        <v>275650000</v>
      </c>
      <c r="L137" s="52">
        <f>I137-K137</f>
        <v>14350000</v>
      </c>
      <c r="M137" s="60"/>
      <c r="N137" s="60"/>
      <c r="O137" s="60"/>
      <c r="P137" s="60"/>
      <c r="Q137" s="60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</row>
    <row r="138" spans="1:207" x14ac:dyDescent="0.25">
      <c r="A138" s="1">
        <v>136</v>
      </c>
      <c r="B138" s="53" t="s">
        <v>106</v>
      </c>
      <c r="C138" s="64" t="s">
        <v>32</v>
      </c>
      <c r="D138" s="63" t="s">
        <v>12</v>
      </c>
      <c r="E138" s="63">
        <v>42618</v>
      </c>
      <c r="F138" s="50" t="s">
        <v>33</v>
      </c>
      <c r="G138" s="63">
        <v>42668</v>
      </c>
      <c r="H138" s="63" t="s">
        <v>107</v>
      </c>
      <c r="I138" s="70">
        <v>10000000000</v>
      </c>
      <c r="J138" s="52">
        <f>I138/3.0835</f>
        <v>3243067942.2733908</v>
      </c>
      <c r="K138" s="70">
        <v>50000000</v>
      </c>
      <c r="L138" s="52">
        <f>I138-K138</f>
        <v>9950000000</v>
      </c>
      <c r="M138" s="60"/>
      <c r="N138" s="60"/>
      <c r="O138" s="60"/>
      <c r="P138" s="60"/>
      <c r="Q138" s="60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</row>
    <row r="139" spans="1:207" x14ac:dyDescent="0.25">
      <c r="A139" s="1">
        <v>137</v>
      </c>
      <c r="B139" s="53" t="s">
        <v>132</v>
      </c>
      <c r="C139" s="64" t="s">
        <v>13</v>
      </c>
      <c r="D139" s="63" t="s">
        <v>12</v>
      </c>
      <c r="E139" s="63">
        <v>42619</v>
      </c>
      <c r="F139" s="50" t="s">
        <v>33</v>
      </c>
      <c r="G139" s="63">
        <v>42668</v>
      </c>
      <c r="H139" s="50" t="s">
        <v>84</v>
      </c>
      <c r="I139" s="70">
        <v>75000000</v>
      </c>
      <c r="J139" s="52">
        <f>I139/3.0835</f>
        <v>24323009.567050431</v>
      </c>
      <c r="K139" s="70">
        <v>0</v>
      </c>
      <c r="L139" s="52">
        <f>I139-K139</f>
        <v>75000000</v>
      </c>
      <c r="M139" s="60"/>
      <c r="N139" s="60"/>
      <c r="O139" s="60"/>
      <c r="P139" s="60"/>
      <c r="Q139" s="60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</row>
    <row r="140" spans="1:207" x14ac:dyDescent="0.25">
      <c r="A140" s="1">
        <v>138</v>
      </c>
      <c r="B140" s="53" t="s">
        <v>131</v>
      </c>
      <c r="C140" s="64" t="s">
        <v>32</v>
      </c>
      <c r="D140" s="63" t="s">
        <v>12</v>
      </c>
      <c r="E140" s="63">
        <v>42620</v>
      </c>
      <c r="F140" s="50" t="s">
        <v>33</v>
      </c>
      <c r="G140" s="63">
        <v>42668</v>
      </c>
      <c r="H140" s="63" t="s">
        <v>107</v>
      </c>
      <c r="I140" s="70">
        <v>20000000000</v>
      </c>
      <c r="J140" s="52">
        <f>I140/3.0835</f>
        <v>6486135884.5467815</v>
      </c>
      <c r="K140" s="70">
        <v>1615575771</v>
      </c>
      <c r="L140" s="52">
        <f>I140-K140</f>
        <v>18384424229</v>
      </c>
      <c r="M140" s="60"/>
      <c r="N140" s="60"/>
      <c r="O140" s="60"/>
      <c r="P140" s="60"/>
      <c r="Q140" s="6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</row>
    <row r="141" spans="1:207" x14ac:dyDescent="0.25">
      <c r="A141" s="1">
        <v>139</v>
      </c>
      <c r="B141" s="53" t="s">
        <v>130</v>
      </c>
      <c r="C141" s="64" t="s">
        <v>26</v>
      </c>
      <c r="D141" s="63" t="s">
        <v>12</v>
      </c>
      <c r="E141" s="63">
        <v>42621</v>
      </c>
      <c r="F141" s="50" t="s">
        <v>33</v>
      </c>
      <c r="G141" s="63">
        <v>42668</v>
      </c>
      <c r="H141" s="50" t="s">
        <v>87</v>
      </c>
      <c r="I141" s="70">
        <v>30000000</v>
      </c>
      <c r="J141" s="52">
        <f>I141/3.0835</f>
        <v>9729203.8268201724</v>
      </c>
      <c r="K141" s="70">
        <v>0</v>
      </c>
      <c r="L141" s="52">
        <f>I141-K141</f>
        <v>30000000</v>
      </c>
      <c r="M141" s="60"/>
      <c r="N141" s="60"/>
      <c r="O141" s="60"/>
      <c r="P141" s="60"/>
      <c r="Q141" s="60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</row>
    <row r="142" spans="1:207" x14ac:dyDescent="0.25">
      <c r="A142" s="1">
        <v>140</v>
      </c>
      <c r="B142" s="53" t="s">
        <v>129</v>
      </c>
      <c r="C142" s="64" t="s">
        <v>13</v>
      </c>
      <c r="D142" s="63" t="s">
        <v>12</v>
      </c>
      <c r="E142" s="63">
        <v>42621</v>
      </c>
      <c r="F142" s="50" t="s">
        <v>33</v>
      </c>
      <c r="G142" s="63">
        <v>42668</v>
      </c>
      <c r="H142" s="50" t="s">
        <v>87</v>
      </c>
      <c r="I142" s="70">
        <v>100000000</v>
      </c>
      <c r="J142" s="52">
        <f>I142/3.0835</f>
        <v>32430679.422733907</v>
      </c>
      <c r="K142" s="70">
        <v>85000000</v>
      </c>
      <c r="L142" s="52">
        <f>I142-K142</f>
        <v>15000000</v>
      </c>
      <c r="M142" s="60"/>
      <c r="N142" s="60"/>
      <c r="O142" s="60"/>
      <c r="P142" s="60"/>
      <c r="Q142" s="60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</row>
    <row r="143" spans="1:207" x14ac:dyDescent="0.25">
      <c r="A143" s="1">
        <v>141</v>
      </c>
      <c r="B143" s="53" t="s">
        <v>128</v>
      </c>
      <c r="C143" s="64" t="s">
        <v>26</v>
      </c>
      <c r="D143" s="63" t="s">
        <v>12</v>
      </c>
      <c r="E143" s="63">
        <v>42632</v>
      </c>
      <c r="F143" s="50" t="s">
        <v>33</v>
      </c>
      <c r="G143" s="63">
        <v>42668</v>
      </c>
      <c r="H143" s="79" t="s">
        <v>87</v>
      </c>
      <c r="I143" s="70">
        <v>150000000</v>
      </c>
      <c r="J143" s="52">
        <f>I143/3.0835</f>
        <v>48646019.134100862</v>
      </c>
      <c r="K143" s="70">
        <v>0</v>
      </c>
      <c r="L143" s="52">
        <f>I143-K143</f>
        <v>150000000</v>
      </c>
      <c r="M143" s="60"/>
      <c r="N143" s="60"/>
      <c r="O143" s="60"/>
      <c r="P143" s="60"/>
      <c r="Q143" s="58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</row>
    <row r="144" spans="1:207" x14ac:dyDescent="0.25">
      <c r="A144" s="1">
        <v>142</v>
      </c>
      <c r="B144" s="60" t="s">
        <v>127</v>
      </c>
      <c r="C144" s="64" t="s">
        <v>26</v>
      </c>
      <c r="D144" s="63" t="s">
        <v>12</v>
      </c>
      <c r="E144" s="63">
        <v>42646</v>
      </c>
      <c r="F144" s="50" t="s">
        <v>33</v>
      </c>
      <c r="G144" s="63">
        <v>42668</v>
      </c>
      <c r="H144" s="50" t="s">
        <v>87</v>
      </c>
      <c r="I144" s="70">
        <v>150000000</v>
      </c>
      <c r="J144" s="52">
        <f>I144/3.0835</f>
        <v>48646019.134100862</v>
      </c>
      <c r="K144" s="70">
        <v>40000000</v>
      </c>
      <c r="L144" s="52">
        <f>I144-K144</f>
        <v>110000000</v>
      </c>
      <c r="M144" s="62"/>
      <c r="N144" s="62"/>
      <c r="O144" s="62"/>
      <c r="P144" s="62"/>
      <c r="Q144" s="58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</row>
    <row r="145" spans="1:49" x14ac:dyDescent="0.25">
      <c r="A145" s="1">
        <v>143</v>
      </c>
      <c r="B145" s="53" t="s">
        <v>77</v>
      </c>
      <c r="C145" s="64" t="s">
        <v>32</v>
      </c>
      <c r="D145" s="63" t="s">
        <v>12</v>
      </c>
      <c r="E145" s="63">
        <v>42654</v>
      </c>
      <c r="F145" s="50" t="s">
        <v>33</v>
      </c>
      <c r="G145" s="63">
        <v>42668</v>
      </c>
      <c r="H145" s="50" t="s">
        <v>84</v>
      </c>
      <c r="I145" s="70">
        <v>1000000000</v>
      </c>
      <c r="J145" s="52">
        <f>I145/3.0835</f>
        <v>324306794.22733909</v>
      </c>
      <c r="K145" s="70">
        <v>430000000</v>
      </c>
      <c r="L145" s="52">
        <f>I145-K145</f>
        <v>570000000</v>
      </c>
      <c r="M145" s="62"/>
      <c r="N145" s="62"/>
      <c r="O145" s="62"/>
      <c r="P145" s="62"/>
      <c r="Q145" s="58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</row>
    <row r="146" spans="1:49" x14ac:dyDescent="0.25">
      <c r="A146" s="1">
        <v>144</v>
      </c>
      <c r="B146" s="53" t="s">
        <v>126</v>
      </c>
      <c r="C146" s="64" t="s">
        <v>26</v>
      </c>
      <c r="D146" s="63" t="s">
        <v>12</v>
      </c>
      <c r="E146" s="63">
        <v>42646</v>
      </c>
      <c r="F146" s="50" t="s">
        <v>33</v>
      </c>
      <c r="G146" s="63">
        <v>42677</v>
      </c>
      <c r="H146" s="50" t="s">
        <v>87</v>
      </c>
      <c r="I146" s="70">
        <v>34000000</v>
      </c>
      <c r="J146" s="52">
        <f>I146/3.1181</f>
        <v>10904076.200250152</v>
      </c>
      <c r="K146" s="70">
        <v>13000000</v>
      </c>
      <c r="L146" s="52">
        <f>I146-K146</f>
        <v>21000000</v>
      </c>
      <c r="M146" s="62"/>
      <c r="N146" s="62"/>
      <c r="O146" s="62"/>
      <c r="P146" s="62"/>
      <c r="Q146" s="58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</row>
    <row r="147" spans="1:49" x14ac:dyDescent="0.25">
      <c r="A147" s="1">
        <v>145</v>
      </c>
      <c r="B147" s="53" t="s">
        <v>125</v>
      </c>
      <c r="C147" s="64" t="s">
        <v>13</v>
      </c>
      <c r="D147" s="63" t="s">
        <v>12</v>
      </c>
      <c r="E147" s="63">
        <v>42646</v>
      </c>
      <c r="F147" s="50" t="s">
        <v>33</v>
      </c>
      <c r="G147" s="63">
        <v>42677</v>
      </c>
      <c r="H147" s="50" t="s">
        <v>87</v>
      </c>
      <c r="I147" s="70">
        <v>100000000</v>
      </c>
      <c r="J147" s="52">
        <f>I147/3.1181</f>
        <v>32070812.353676919</v>
      </c>
      <c r="K147" s="70">
        <v>50000000</v>
      </c>
      <c r="L147" s="52">
        <f>I147-K147</f>
        <v>50000000</v>
      </c>
      <c r="M147" s="62"/>
      <c r="N147" s="62"/>
      <c r="O147" s="62"/>
      <c r="P147" s="62"/>
      <c r="Q147" s="58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</row>
    <row r="148" spans="1:49" x14ac:dyDescent="0.25">
      <c r="A148" s="1">
        <v>146</v>
      </c>
      <c r="B148" s="53" t="s">
        <v>124</v>
      </c>
      <c r="C148" s="64" t="s">
        <v>26</v>
      </c>
      <c r="D148" s="63" t="s">
        <v>12</v>
      </c>
      <c r="E148" s="63">
        <v>42649</v>
      </c>
      <c r="F148" s="50" t="s">
        <v>33</v>
      </c>
      <c r="G148" s="63">
        <v>42677</v>
      </c>
      <c r="H148" s="50" t="s">
        <v>84</v>
      </c>
      <c r="I148" s="70">
        <v>225000000</v>
      </c>
      <c r="J148" s="52">
        <f>I148/3.1181</f>
        <v>72159327.795773059</v>
      </c>
      <c r="K148" s="70">
        <v>32000000</v>
      </c>
      <c r="L148" s="52">
        <f>I148-K148</f>
        <v>193000000</v>
      </c>
      <c r="M148" s="62"/>
      <c r="N148" s="62"/>
      <c r="O148" s="62"/>
      <c r="P148" s="62"/>
      <c r="Q148" s="5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</row>
    <row r="149" spans="1:49" x14ac:dyDescent="0.25">
      <c r="A149" s="1">
        <v>147</v>
      </c>
      <c r="B149" s="53" t="s">
        <v>123</v>
      </c>
      <c r="C149" s="64" t="s">
        <v>26</v>
      </c>
      <c r="D149" s="63" t="s">
        <v>12</v>
      </c>
      <c r="E149" s="63">
        <v>42650</v>
      </c>
      <c r="F149" s="50" t="s">
        <v>33</v>
      </c>
      <c r="G149" s="63">
        <v>42677</v>
      </c>
      <c r="H149" s="50" t="s">
        <v>84</v>
      </c>
      <c r="I149" s="70">
        <v>230000000</v>
      </c>
      <c r="J149" s="52">
        <f>I149/3.1181</f>
        <v>73762868.413456917</v>
      </c>
      <c r="K149" s="70">
        <v>170000000</v>
      </c>
      <c r="L149" s="52">
        <f>I149-K149</f>
        <v>60000000</v>
      </c>
      <c r="M149" s="62"/>
      <c r="N149" s="62"/>
      <c r="O149" s="62"/>
      <c r="P149" s="62"/>
      <c r="Q149" s="58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</row>
    <row r="150" spans="1:49" x14ac:dyDescent="0.25">
      <c r="A150" s="1">
        <v>148</v>
      </c>
      <c r="B150" s="53" t="s">
        <v>122</v>
      </c>
      <c r="C150" s="64" t="s">
        <v>13</v>
      </c>
      <c r="D150" s="63" t="s">
        <v>12</v>
      </c>
      <c r="E150" s="63">
        <v>42653</v>
      </c>
      <c r="F150" s="50" t="s">
        <v>33</v>
      </c>
      <c r="G150" s="63">
        <v>42677</v>
      </c>
      <c r="H150" s="50" t="s">
        <v>87</v>
      </c>
      <c r="I150" s="70">
        <v>35000000</v>
      </c>
      <c r="J150" s="52">
        <f>I150/3.1181</f>
        <v>11224784.323786922</v>
      </c>
      <c r="K150" s="70">
        <v>0</v>
      </c>
      <c r="L150" s="52">
        <f>I150-K150</f>
        <v>35000000</v>
      </c>
      <c r="M150" s="62"/>
      <c r="N150" s="62"/>
      <c r="O150" s="62"/>
      <c r="P150" s="62"/>
      <c r="Q150" s="58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</row>
    <row r="151" spans="1:49" x14ac:dyDescent="0.25">
      <c r="A151" s="1">
        <v>149</v>
      </c>
      <c r="B151" s="53" t="s">
        <v>121</v>
      </c>
      <c r="C151" s="64" t="s">
        <v>13</v>
      </c>
      <c r="D151" s="63" t="s">
        <v>12</v>
      </c>
      <c r="E151" s="63">
        <v>42619</v>
      </c>
      <c r="F151" s="50" t="s">
        <v>33</v>
      </c>
      <c r="G151" s="63">
        <v>42685</v>
      </c>
      <c r="H151" s="50" t="s">
        <v>87</v>
      </c>
      <c r="I151" s="70">
        <v>100000000</v>
      </c>
      <c r="J151" s="52">
        <f>I151/3.2646</f>
        <v>30631624.088709183</v>
      </c>
      <c r="K151" s="70">
        <v>0</v>
      </c>
      <c r="L151" s="52">
        <f>I151-K151</f>
        <v>100000000</v>
      </c>
      <c r="M151" s="60"/>
      <c r="N151" s="60"/>
      <c r="O151" s="60"/>
      <c r="P151" s="60"/>
      <c r="Q151" s="60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</row>
    <row r="152" spans="1:49" x14ac:dyDescent="0.25">
      <c r="A152" s="1">
        <v>150</v>
      </c>
      <c r="B152" s="53" t="s">
        <v>120</v>
      </c>
      <c r="C152" s="64" t="s">
        <v>32</v>
      </c>
      <c r="D152" s="63" t="s">
        <v>12</v>
      </c>
      <c r="E152" s="63">
        <v>42632</v>
      </c>
      <c r="F152" s="50" t="s">
        <v>33</v>
      </c>
      <c r="G152" s="63">
        <v>42685</v>
      </c>
      <c r="H152" s="63" t="s">
        <v>107</v>
      </c>
      <c r="I152" s="70">
        <v>10000000000</v>
      </c>
      <c r="J152" s="52">
        <f>I152/3.2646</f>
        <v>3063162408.8709183</v>
      </c>
      <c r="K152" s="70">
        <v>0</v>
      </c>
      <c r="L152" s="52">
        <f>I152-K152</f>
        <v>10000000000</v>
      </c>
      <c r="M152" s="60"/>
      <c r="N152" s="60"/>
      <c r="O152" s="60"/>
      <c r="P152" s="60"/>
      <c r="Q152" s="60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</row>
    <row r="153" spans="1:49" x14ac:dyDescent="0.25">
      <c r="A153" s="1">
        <v>151</v>
      </c>
      <c r="B153" s="53" t="s">
        <v>119</v>
      </c>
      <c r="C153" s="64" t="s">
        <v>26</v>
      </c>
      <c r="D153" s="63" t="s">
        <v>12</v>
      </c>
      <c r="E153" s="63">
        <v>42636</v>
      </c>
      <c r="F153" s="50" t="s">
        <v>33</v>
      </c>
      <c r="G153" s="63">
        <v>42685</v>
      </c>
      <c r="H153" s="63" t="s">
        <v>107</v>
      </c>
      <c r="I153" s="70">
        <v>150000000</v>
      </c>
      <c r="J153" s="52">
        <f>I153/3.2646</f>
        <v>45947436.133063771</v>
      </c>
      <c r="K153" s="70">
        <v>80000000</v>
      </c>
      <c r="L153" s="52">
        <f>I153-K153</f>
        <v>70000000</v>
      </c>
      <c r="M153" s="60"/>
      <c r="N153" s="60"/>
      <c r="O153" s="52"/>
      <c r="P153" s="52"/>
      <c r="Q153" s="58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</row>
    <row r="154" spans="1:49" x14ac:dyDescent="0.25">
      <c r="A154" s="1">
        <v>152</v>
      </c>
      <c r="B154" s="53" t="s">
        <v>65</v>
      </c>
      <c r="C154" s="64" t="s">
        <v>32</v>
      </c>
      <c r="D154" s="63" t="s">
        <v>12</v>
      </c>
      <c r="E154" s="63">
        <v>42655</v>
      </c>
      <c r="F154" s="50" t="s">
        <v>33</v>
      </c>
      <c r="G154" s="63">
        <v>42685</v>
      </c>
      <c r="H154" s="50" t="s">
        <v>87</v>
      </c>
      <c r="I154" s="70">
        <v>250000000</v>
      </c>
      <c r="J154" s="52">
        <f>I154/3.2646</f>
        <v>76579060.221772954</v>
      </c>
      <c r="K154" s="70">
        <v>195750000</v>
      </c>
      <c r="L154" s="52">
        <f>I154-K154</f>
        <v>54250000</v>
      </c>
      <c r="M154" s="62"/>
      <c r="N154" s="62"/>
      <c r="O154" s="62"/>
      <c r="P154" s="62"/>
      <c r="Q154" s="58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</row>
    <row r="155" spans="1:49" x14ac:dyDescent="0.25">
      <c r="A155" s="1">
        <v>153</v>
      </c>
      <c r="B155" s="53" t="s">
        <v>118</v>
      </c>
      <c r="C155" s="64" t="s">
        <v>26</v>
      </c>
      <c r="D155" s="63" t="s">
        <v>12</v>
      </c>
      <c r="E155" s="63">
        <v>42667</v>
      </c>
      <c r="F155" s="50" t="s">
        <v>33</v>
      </c>
      <c r="G155" s="63">
        <v>42685</v>
      </c>
      <c r="H155" s="50" t="s">
        <v>87</v>
      </c>
      <c r="I155" s="70">
        <v>145000000</v>
      </c>
      <c r="J155" s="52">
        <f>I155/3.2646</f>
        <v>44415854.928628311</v>
      </c>
      <c r="K155" s="70">
        <v>17000000</v>
      </c>
      <c r="L155" s="52">
        <f>I155-K155</f>
        <v>128000000</v>
      </c>
      <c r="M155" s="62"/>
      <c r="N155" s="62"/>
      <c r="O155" s="62"/>
      <c r="P155" s="62"/>
      <c r="Q155" s="58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</row>
    <row r="156" spans="1:49" x14ac:dyDescent="0.25">
      <c r="A156" s="1">
        <v>154</v>
      </c>
      <c r="B156" s="53" t="s">
        <v>117</v>
      </c>
      <c r="C156" s="64" t="s">
        <v>32</v>
      </c>
      <c r="D156" s="63" t="s">
        <v>12</v>
      </c>
      <c r="E156" s="63">
        <v>42642</v>
      </c>
      <c r="F156" s="50" t="s">
        <v>33</v>
      </c>
      <c r="G156" s="63">
        <v>42696</v>
      </c>
      <c r="H156" s="50" t="s">
        <v>84</v>
      </c>
      <c r="I156" s="70">
        <v>700000000</v>
      </c>
      <c r="J156" s="52">
        <f>I156/3.3644</f>
        <v>208060872.66674593</v>
      </c>
      <c r="K156" s="70">
        <v>0</v>
      </c>
      <c r="L156" s="52">
        <f>I156-K156</f>
        <v>700000000</v>
      </c>
      <c r="M156" s="60"/>
      <c r="N156" s="60"/>
      <c r="O156" s="52"/>
      <c r="P156" s="52"/>
      <c r="Q156" s="58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</row>
    <row r="157" spans="1:49" x14ac:dyDescent="0.25">
      <c r="A157" s="1">
        <v>155</v>
      </c>
      <c r="B157" s="80" t="s">
        <v>116</v>
      </c>
      <c r="C157" s="64" t="s">
        <v>19</v>
      </c>
      <c r="D157" s="63" t="s">
        <v>18</v>
      </c>
      <c r="E157" s="63">
        <v>42653</v>
      </c>
      <c r="F157" s="50" t="s">
        <v>33</v>
      </c>
      <c r="G157" s="63">
        <v>42696</v>
      </c>
      <c r="H157" s="50" t="s">
        <v>87</v>
      </c>
      <c r="I157" s="70">
        <v>300000000</v>
      </c>
      <c r="J157" s="73">
        <f>I157/3.3644</f>
        <v>89168945.428605407</v>
      </c>
      <c r="K157" s="70">
        <v>300000000</v>
      </c>
      <c r="L157" s="52">
        <f>I157-K157</f>
        <v>0</v>
      </c>
      <c r="M157" s="62"/>
      <c r="N157" s="62"/>
      <c r="O157" s="62"/>
      <c r="P157" s="62"/>
      <c r="Q157" s="58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</row>
    <row r="158" spans="1:49" x14ac:dyDescent="0.25">
      <c r="A158" s="1">
        <v>156</v>
      </c>
      <c r="B158" s="53" t="s">
        <v>115</v>
      </c>
      <c r="C158" s="64" t="s">
        <v>32</v>
      </c>
      <c r="D158" s="63" t="s">
        <v>12</v>
      </c>
      <c r="E158" s="63">
        <v>42654</v>
      </c>
      <c r="F158" s="50" t="s">
        <v>33</v>
      </c>
      <c r="G158" s="63">
        <v>42696</v>
      </c>
      <c r="H158" s="79" t="s">
        <v>84</v>
      </c>
      <c r="I158" s="70">
        <v>1000000000</v>
      </c>
      <c r="J158" s="73">
        <f>I158/3.3644</f>
        <v>297229818.09535134</v>
      </c>
      <c r="K158" s="70">
        <v>125000000</v>
      </c>
      <c r="L158" s="52">
        <f>I158-K158</f>
        <v>875000000</v>
      </c>
      <c r="M158" s="62"/>
      <c r="N158" s="62"/>
      <c r="O158" s="62"/>
      <c r="P158" s="62"/>
      <c r="Q158" s="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</row>
    <row r="159" spans="1:49" x14ac:dyDescent="0.25">
      <c r="A159" s="1">
        <v>157</v>
      </c>
      <c r="B159" s="53" t="s">
        <v>114</v>
      </c>
      <c r="C159" s="64" t="s">
        <v>13</v>
      </c>
      <c r="D159" s="63" t="s">
        <v>12</v>
      </c>
      <c r="E159" s="63">
        <v>42656</v>
      </c>
      <c r="F159" s="50" t="s">
        <v>33</v>
      </c>
      <c r="G159" s="63">
        <v>42696</v>
      </c>
      <c r="H159" s="50" t="s">
        <v>84</v>
      </c>
      <c r="I159" s="70">
        <v>250000000</v>
      </c>
      <c r="J159" s="73">
        <f>I159/3.3644</f>
        <v>74307454.523837835</v>
      </c>
      <c r="K159" s="70">
        <v>0</v>
      </c>
      <c r="L159" s="52">
        <f>I159-K159</f>
        <v>250000000</v>
      </c>
      <c r="M159" s="62"/>
      <c r="N159" s="62"/>
      <c r="O159" s="62"/>
      <c r="P159" s="62"/>
      <c r="Q159" s="58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</row>
    <row r="160" spans="1:49" x14ac:dyDescent="0.25">
      <c r="A160" s="1">
        <v>158</v>
      </c>
      <c r="B160" s="53" t="s">
        <v>113</v>
      </c>
      <c r="C160" s="64" t="s">
        <v>32</v>
      </c>
      <c r="D160" s="63" t="s">
        <v>12</v>
      </c>
      <c r="E160" s="63">
        <v>42657</v>
      </c>
      <c r="F160" s="50" t="s">
        <v>33</v>
      </c>
      <c r="G160" s="63">
        <v>42696</v>
      </c>
      <c r="H160" s="63" t="s">
        <v>107</v>
      </c>
      <c r="I160" s="70">
        <v>10000000000</v>
      </c>
      <c r="J160" s="73">
        <f>I160/3.3644</f>
        <v>2972298180.9535136</v>
      </c>
      <c r="K160" s="70">
        <v>272968300</v>
      </c>
      <c r="L160" s="52">
        <f>I160-K160</f>
        <v>9727031700</v>
      </c>
      <c r="M160" s="62"/>
      <c r="N160" s="62"/>
      <c r="O160" s="62"/>
      <c r="P160" s="62"/>
      <c r="Q160" s="58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</row>
    <row r="161" spans="1:49" x14ac:dyDescent="0.25">
      <c r="A161" s="1">
        <v>159</v>
      </c>
      <c r="B161" s="53" t="s">
        <v>112</v>
      </c>
      <c r="C161" s="64" t="s">
        <v>13</v>
      </c>
      <c r="D161" s="63" t="s">
        <v>12</v>
      </c>
      <c r="E161" s="63">
        <v>42662</v>
      </c>
      <c r="F161" s="50" t="s">
        <v>33</v>
      </c>
      <c r="G161" s="63">
        <v>42696</v>
      </c>
      <c r="H161" s="50" t="s">
        <v>87</v>
      </c>
      <c r="I161" s="70">
        <v>50000000</v>
      </c>
      <c r="J161" s="73">
        <f>I161/3.3644</f>
        <v>14861490.904767567</v>
      </c>
      <c r="K161" s="70">
        <v>0</v>
      </c>
      <c r="L161" s="52">
        <f>I161-K161</f>
        <v>50000000</v>
      </c>
      <c r="M161" s="62"/>
      <c r="N161" s="62"/>
      <c r="O161" s="62"/>
      <c r="P161" s="62"/>
      <c r="Q161" s="58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</row>
    <row r="162" spans="1:49" x14ac:dyDescent="0.25">
      <c r="A162" s="1">
        <v>160</v>
      </c>
      <c r="B162" s="53" t="s">
        <v>111</v>
      </c>
      <c r="C162" s="64" t="s">
        <v>26</v>
      </c>
      <c r="D162" s="63" t="s">
        <v>12</v>
      </c>
      <c r="E162" s="63">
        <v>42667</v>
      </c>
      <c r="F162" s="50" t="s">
        <v>33</v>
      </c>
      <c r="G162" s="63">
        <v>42696</v>
      </c>
      <c r="H162" s="50" t="s">
        <v>87</v>
      </c>
      <c r="I162" s="70">
        <v>500000000</v>
      </c>
      <c r="J162" s="73">
        <f>I162/3.3644</f>
        <v>148614909.04767567</v>
      </c>
      <c r="K162" s="70">
        <v>0</v>
      </c>
      <c r="L162" s="52">
        <f>I162-K162</f>
        <v>500000000</v>
      </c>
      <c r="M162" s="62"/>
      <c r="N162" s="62"/>
      <c r="O162" s="62"/>
      <c r="P162" s="62"/>
      <c r="Q162" s="58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</row>
    <row r="163" spans="1:49" x14ac:dyDescent="0.25">
      <c r="A163" s="1">
        <v>161</v>
      </c>
      <c r="B163" s="53" t="s">
        <v>110</v>
      </c>
      <c r="C163" s="64" t="s">
        <v>26</v>
      </c>
      <c r="D163" s="63" t="s">
        <v>12</v>
      </c>
      <c r="E163" s="63">
        <v>42669</v>
      </c>
      <c r="F163" s="50" t="s">
        <v>33</v>
      </c>
      <c r="G163" s="63">
        <v>42696</v>
      </c>
      <c r="H163" s="50" t="s">
        <v>87</v>
      </c>
      <c r="I163" s="70">
        <v>350000000</v>
      </c>
      <c r="J163" s="73">
        <f>I163/3.3644</f>
        <v>104030436.33337297</v>
      </c>
      <c r="K163" s="70">
        <v>0</v>
      </c>
      <c r="L163" s="52">
        <f>I163-K163</f>
        <v>350000000</v>
      </c>
      <c r="M163" s="62"/>
      <c r="N163" s="62"/>
      <c r="O163" s="62"/>
      <c r="P163" s="62"/>
      <c r="Q163" s="58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</row>
    <row r="164" spans="1:49" x14ac:dyDescent="0.25">
      <c r="A164" s="1">
        <v>162</v>
      </c>
      <c r="B164" s="53" t="s">
        <v>109</v>
      </c>
      <c r="C164" s="64" t="s">
        <v>26</v>
      </c>
      <c r="D164" s="63" t="s">
        <v>12</v>
      </c>
      <c r="E164" s="63">
        <v>42681</v>
      </c>
      <c r="F164" s="50" t="s">
        <v>33</v>
      </c>
      <c r="G164" s="63">
        <v>42696</v>
      </c>
      <c r="H164" s="50" t="s">
        <v>87</v>
      </c>
      <c r="I164" s="70">
        <v>20000000</v>
      </c>
      <c r="J164" s="73">
        <f>I164/3.3644</f>
        <v>5944596.3619070267</v>
      </c>
      <c r="K164" s="70">
        <v>0</v>
      </c>
      <c r="L164" s="52">
        <f>I164-K164</f>
        <v>20000000</v>
      </c>
      <c r="M164" s="62"/>
      <c r="N164" s="62"/>
      <c r="O164" s="62"/>
      <c r="P164" s="62"/>
      <c r="Q164" s="58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</row>
    <row r="165" spans="1:49" x14ac:dyDescent="0.25">
      <c r="A165" s="1">
        <v>163</v>
      </c>
      <c r="B165" s="53" t="s">
        <v>108</v>
      </c>
      <c r="C165" s="64" t="s">
        <v>26</v>
      </c>
      <c r="D165" s="63" t="s">
        <v>25</v>
      </c>
      <c r="E165" s="63">
        <v>42642</v>
      </c>
      <c r="F165" s="50" t="s">
        <v>33</v>
      </c>
      <c r="G165" s="63">
        <v>42704</v>
      </c>
      <c r="H165" s="63" t="s">
        <v>107</v>
      </c>
      <c r="I165" s="70">
        <v>2000000000</v>
      </c>
      <c r="J165" s="52">
        <f>I165/3.4236</f>
        <v>584180394.90594697</v>
      </c>
      <c r="K165" s="70">
        <v>70000000</v>
      </c>
      <c r="L165" s="52">
        <f>I165-K165</f>
        <v>1930000000</v>
      </c>
      <c r="M165" s="60"/>
      <c r="N165" s="60"/>
      <c r="O165" s="52"/>
      <c r="P165" s="52"/>
      <c r="Q165" s="58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</row>
    <row r="166" spans="1:49" x14ac:dyDescent="0.25">
      <c r="A166" s="1">
        <v>164</v>
      </c>
      <c r="B166" s="53" t="s">
        <v>73</v>
      </c>
      <c r="C166" s="64" t="s">
        <v>13</v>
      </c>
      <c r="D166" s="63" t="s">
        <v>12</v>
      </c>
      <c r="E166" s="63">
        <v>42656</v>
      </c>
      <c r="F166" s="50" t="s">
        <v>33</v>
      </c>
      <c r="G166" s="63">
        <v>42704</v>
      </c>
      <c r="H166" s="50" t="s">
        <v>84</v>
      </c>
      <c r="I166" s="70">
        <v>500000000</v>
      </c>
      <c r="J166" s="73">
        <f>I166/3.4236</f>
        <v>146045098.72648674</v>
      </c>
      <c r="K166" s="70">
        <v>0</v>
      </c>
      <c r="L166" s="52">
        <f>I166-K166</f>
        <v>500000000</v>
      </c>
      <c r="M166" s="52"/>
      <c r="N166" s="63"/>
      <c r="O166" s="52"/>
      <c r="P166" s="78"/>
      <c r="Q166" s="55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</row>
    <row r="167" spans="1:49" x14ac:dyDescent="0.25">
      <c r="A167" s="1">
        <v>165</v>
      </c>
      <c r="B167" s="53" t="s">
        <v>106</v>
      </c>
      <c r="C167" s="64" t="s">
        <v>32</v>
      </c>
      <c r="D167" s="63" t="s">
        <v>12</v>
      </c>
      <c r="E167" s="63">
        <v>42674</v>
      </c>
      <c r="F167" s="50" t="s">
        <v>33</v>
      </c>
      <c r="G167" s="63">
        <v>42704</v>
      </c>
      <c r="H167" s="50" t="s">
        <v>89</v>
      </c>
      <c r="I167" s="77" t="s">
        <v>33</v>
      </c>
      <c r="J167" s="77" t="s">
        <v>33</v>
      </c>
      <c r="K167" s="77" t="s">
        <v>33</v>
      </c>
      <c r="L167" s="77" t="s">
        <v>33</v>
      </c>
      <c r="M167" s="52">
        <v>4000000000</v>
      </c>
      <c r="N167" s="63" t="s">
        <v>36</v>
      </c>
      <c r="O167" s="52">
        <v>0</v>
      </c>
      <c r="P167" s="52">
        <f>M167-O167</f>
        <v>4000000000</v>
      </c>
      <c r="Q167" s="76">
        <v>0</v>
      </c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</row>
    <row r="168" spans="1:49" x14ac:dyDescent="0.25">
      <c r="A168" s="1">
        <v>166</v>
      </c>
      <c r="B168" s="53" t="s">
        <v>105</v>
      </c>
      <c r="C168" s="64" t="s">
        <v>26</v>
      </c>
      <c r="D168" s="63" t="s">
        <v>12</v>
      </c>
      <c r="E168" s="63">
        <v>42678</v>
      </c>
      <c r="F168" s="50" t="s">
        <v>33</v>
      </c>
      <c r="G168" s="63">
        <v>42704</v>
      </c>
      <c r="H168" s="50" t="s">
        <v>87</v>
      </c>
      <c r="I168" s="70">
        <v>1500000000</v>
      </c>
      <c r="J168" s="73">
        <f>I168/3.4236</f>
        <v>438135296.17946023</v>
      </c>
      <c r="K168" s="70">
        <v>250000000</v>
      </c>
      <c r="L168" s="52">
        <f>I168-K168</f>
        <v>1250000000</v>
      </c>
      <c r="M168" s="52"/>
      <c r="N168" s="63"/>
      <c r="O168" s="52"/>
      <c r="P168" s="78"/>
      <c r="Q168" s="55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</row>
    <row r="169" spans="1:49" x14ac:dyDescent="0.25">
      <c r="A169" s="1">
        <v>167</v>
      </c>
      <c r="B169" s="53" t="s">
        <v>104</v>
      </c>
      <c r="C169" s="64" t="s">
        <v>13</v>
      </c>
      <c r="D169" s="63" t="s">
        <v>12</v>
      </c>
      <c r="E169" s="63">
        <v>42664</v>
      </c>
      <c r="F169" s="50" t="s">
        <v>33</v>
      </c>
      <c r="G169" s="63">
        <v>42713</v>
      </c>
      <c r="H169" s="50" t="s">
        <v>87</v>
      </c>
      <c r="I169" s="70">
        <v>110000000</v>
      </c>
      <c r="J169" s="73">
        <f>I169/3.4586</f>
        <v>31804776.499161508</v>
      </c>
      <c r="K169" s="70">
        <v>0</v>
      </c>
      <c r="L169" s="52">
        <f>I169-K169</f>
        <v>110000000</v>
      </c>
      <c r="M169" s="52"/>
      <c r="N169" s="63"/>
      <c r="O169" s="52"/>
      <c r="P169" s="78"/>
      <c r="Q169" s="55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</row>
    <row r="170" spans="1:49" x14ac:dyDescent="0.25">
      <c r="A170" s="1">
        <v>168</v>
      </c>
      <c r="B170" s="53" t="s">
        <v>103</v>
      </c>
      <c r="C170" s="64" t="s">
        <v>32</v>
      </c>
      <c r="D170" s="63" t="s">
        <v>24</v>
      </c>
      <c r="E170" s="63">
        <v>42668</v>
      </c>
      <c r="F170" s="50" t="s">
        <v>33</v>
      </c>
      <c r="G170" s="63">
        <v>42713</v>
      </c>
      <c r="H170" s="50" t="s">
        <v>102</v>
      </c>
      <c r="I170" s="70">
        <v>100000000</v>
      </c>
      <c r="J170" s="73">
        <f>I170/3.4586</f>
        <v>28913433.181055918</v>
      </c>
      <c r="K170" s="70">
        <v>2500000</v>
      </c>
      <c r="L170" s="52">
        <f>I170-K170</f>
        <v>97500000</v>
      </c>
      <c r="M170" s="52"/>
      <c r="N170" s="63"/>
      <c r="O170" s="52"/>
      <c r="P170" s="78"/>
      <c r="Q170" s="55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</row>
    <row r="171" spans="1:49" x14ac:dyDescent="0.25">
      <c r="A171" s="1">
        <v>169</v>
      </c>
      <c r="B171" s="53" t="s">
        <v>101</v>
      </c>
      <c r="C171" s="64" t="s">
        <v>26</v>
      </c>
      <c r="D171" s="63" t="s">
        <v>12</v>
      </c>
      <c r="E171" s="63">
        <v>42670</v>
      </c>
      <c r="F171" s="50" t="s">
        <v>33</v>
      </c>
      <c r="G171" s="63">
        <v>42713</v>
      </c>
      <c r="H171" s="50" t="s">
        <v>87</v>
      </c>
      <c r="I171" s="70">
        <v>550000000</v>
      </c>
      <c r="J171" s="73">
        <f>I171/3.4586</f>
        <v>159023882.49580756</v>
      </c>
      <c r="K171" s="70">
        <v>176600000</v>
      </c>
      <c r="L171" s="52">
        <f>I171-K171</f>
        <v>373400000</v>
      </c>
      <c r="M171" s="52"/>
      <c r="N171" s="63"/>
      <c r="O171" s="52"/>
      <c r="P171" s="78"/>
      <c r="Q171" s="55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</row>
    <row r="172" spans="1:49" x14ac:dyDescent="0.25">
      <c r="A172" s="1">
        <v>170</v>
      </c>
      <c r="B172" s="53" t="s">
        <v>100</v>
      </c>
      <c r="C172" s="64" t="s">
        <v>26</v>
      </c>
      <c r="D172" s="63" t="s">
        <v>12</v>
      </c>
      <c r="E172" s="63">
        <v>42675</v>
      </c>
      <c r="F172" s="50" t="s">
        <v>33</v>
      </c>
      <c r="G172" s="63">
        <v>42713</v>
      </c>
      <c r="H172" s="50" t="s">
        <v>87</v>
      </c>
      <c r="I172" s="70">
        <v>500000000</v>
      </c>
      <c r="J172" s="73">
        <f>I172/3.4586</f>
        <v>144567165.90527958</v>
      </c>
      <c r="K172" s="70">
        <v>0</v>
      </c>
      <c r="L172" s="52">
        <f>I172-K172</f>
        <v>500000000</v>
      </c>
      <c r="M172" s="52"/>
      <c r="N172" s="63"/>
      <c r="O172" s="52"/>
      <c r="P172" s="78"/>
      <c r="Q172" s="55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</row>
    <row r="173" spans="1:49" x14ac:dyDescent="0.25">
      <c r="A173" s="1">
        <v>171</v>
      </c>
      <c r="B173" s="53" t="s">
        <v>99</v>
      </c>
      <c r="C173" s="64" t="s">
        <v>32</v>
      </c>
      <c r="D173" s="63" t="s">
        <v>12</v>
      </c>
      <c r="E173" s="63">
        <v>42682</v>
      </c>
      <c r="F173" s="50" t="s">
        <v>33</v>
      </c>
      <c r="G173" s="63">
        <v>42713</v>
      </c>
      <c r="H173" s="50" t="s">
        <v>87</v>
      </c>
      <c r="I173" s="70">
        <v>250000000</v>
      </c>
      <c r="J173" s="73">
        <f>I173/3.4586</f>
        <v>72283582.952639788</v>
      </c>
      <c r="K173" s="70">
        <v>0</v>
      </c>
      <c r="L173" s="52">
        <f>I173-K173</f>
        <v>250000000</v>
      </c>
      <c r="M173" s="52"/>
      <c r="N173" s="63"/>
      <c r="O173" s="52"/>
      <c r="P173" s="78"/>
      <c r="Q173" s="55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</row>
    <row r="174" spans="1:49" x14ac:dyDescent="0.25">
      <c r="A174" s="1">
        <v>172</v>
      </c>
      <c r="B174" s="53" t="s">
        <v>98</v>
      </c>
      <c r="C174" s="64" t="s">
        <v>26</v>
      </c>
      <c r="D174" s="63" t="s">
        <v>12</v>
      </c>
      <c r="E174" s="63">
        <v>42682</v>
      </c>
      <c r="F174" s="50" t="s">
        <v>33</v>
      </c>
      <c r="G174" s="63">
        <v>42713</v>
      </c>
      <c r="H174" s="50" t="s">
        <v>87</v>
      </c>
      <c r="I174" s="70">
        <v>250000000</v>
      </c>
      <c r="J174" s="73">
        <f>I174/3.4586</f>
        <v>72283582.952639788</v>
      </c>
      <c r="K174" s="70">
        <v>0</v>
      </c>
      <c r="L174" s="52">
        <f>I174-K174</f>
        <v>250000000</v>
      </c>
      <c r="M174" s="52"/>
      <c r="N174" s="63"/>
      <c r="O174" s="52"/>
      <c r="P174" s="78"/>
      <c r="Q174" s="55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</row>
    <row r="175" spans="1:49" x14ac:dyDescent="0.25">
      <c r="A175" s="1">
        <v>173</v>
      </c>
      <c r="B175" s="53" t="s">
        <v>97</v>
      </c>
      <c r="C175" s="64" t="s">
        <v>26</v>
      </c>
      <c r="D175" s="63" t="s">
        <v>12</v>
      </c>
      <c r="E175" s="63">
        <v>42688</v>
      </c>
      <c r="F175" s="50" t="s">
        <v>33</v>
      </c>
      <c r="G175" s="63">
        <v>42713</v>
      </c>
      <c r="H175" s="50" t="s">
        <v>87</v>
      </c>
      <c r="I175" s="70">
        <v>669000000</v>
      </c>
      <c r="J175" s="73">
        <f>I175/3.4586</f>
        <v>193430867.98126408</v>
      </c>
      <c r="K175" s="70">
        <v>0</v>
      </c>
      <c r="L175" s="52">
        <f>I175-K175</f>
        <v>669000000</v>
      </c>
      <c r="M175" s="52"/>
      <c r="N175" s="63"/>
      <c r="O175" s="52"/>
      <c r="P175" s="78"/>
      <c r="Q175" s="5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</row>
    <row r="176" spans="1:49" x14ac:dyDescent="0.25">
      <c r="A176" s="1">
        <v>174</v>
      </c>
      <c r="B176" s="53" t="s">
        <v>96</v>
      </c>
      <c r="C176" s="64" t="s">
        <v>26</v>
      </c>
      <c r="D176" s="50" t="s">
        <v>25</v>
      </c>
      <c r="E176" s="63">
        <v>42691</v>
      </c>
      <c r="F176" s="50" t="s">
        <v>33</v>
      </c>
      <c r="G176" s="63">
        <v>42723</v>
      </c>
      <c r="H176" s="50" t="s">
        <v>84</v>
      </c>
      <c r="I176" s="70">
        <v>1000000000</v>
      </c>
      <c r="J176" s="73">
        <f>I176/3.501</f>
        <v>285632676.37817764</v>
      </c>
      <c r="K176" s="70">
        <v>75000000</v>
      </c>
      <c r="L176" s="52">
        <f>I176-K176</f>
        <v>925000000</v>
      </c>
      <c r="M176" s="52"/>
      <c r="N176" s="63"/>
      <c r="O176" s="52"/>
      <c r="P176" s="78"/>
      <c r="Q176" s="55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</row>
    <row r="177" spans="1:49" x14ac:dyDescent="0.25">
      <c r="A177" s="1">
        <v>175</v>
      </c>
      <c r="B177" s="53" t="s">
        <v>95</v>
      </c>
      <c r="C177" s="64" t="s">
        <v>26</v>
      </c>
      <c r="D177" s="63" t="s">
        <v>12</v>
      </c>
      <c r="E177" s="63">
        <v>42702</v>
      </c>
      <c r="F177" s="50" t="s">
        <v>33</v>
      </c>
      <c r="G177" s="63">
        <v>42723</v>
      </c>
      <c r="H177" s="50" t="s">
        <v>87</v>
      </c>
      <c r="I177" s="70">
        <v>500000000</v>
      </c>
      <c r="J177" s="73">
        <f>I177/3.501</f>
        <v>142816338.18908882</v>
      </c>
      <c r="K177" s="70">
        <v>0</v>
      </c>
      <c r="L177" s="52">
        <f>I177-K177</f>
        <v>500000000</v>
      </c>
      <c r="M177" s="52"/>
      <c r="N177" s="63"/>
      <c r="O177" s="52"/>
      <c r="P177" s="78"/>
      <c r="Q177" s="55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</row>
    <row r="178" spans="1:49" x14ac:dyDescent="0.25">
      <c r="A178" s="1">
        <v>176</v>
      </c>
      <c r="B178" s="53" t="s">
        <v>94</v>
      </c>
      <c r="C178" s="64" t="s">
        <v>13</v>
      </c>
      <c r="D178" s="63" t="s">
        <v>12</v>
      </c>
      <c r="E178" s="63">
        <v>42706</v>
      </c>
      <c r="F178" s="50" t="s">
        <v>33</v>
      </c>
      <c r="G178" s="63">
        <v>42723</v>
      </c>
      <c r="H178" s="50" t="s">
        <v>84</v>
      </c>
      <c r="I178" s="70">
        <v>200000000</v>
      </c>
      <c r="J178" s="73">
        <f>I178/3.501</f>
        <v>57126535.275635533</v>
      </c>
      <c r="K178" s="70">
        <v>0</v>
      </c>
      <c r="L178" s="52">
        <f>I178-K178</f>
        <v>200000000</v>
      </c>
      <c r="M178" s="60"/>
      <c r="N178" s="63"/>
      <c r="O178" s="52"/>
      <c r="P178" s="78"/>
      <c r="Q178" s="55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</row>
    <row r="179" spans="1:49" x14ac:dyDescent="0.25">
      <c r="A179" s="1">
        <v>177</v>
      </c>
      <c r="B179" s="53" t="s">
        <v>77</v>
      </c>
      <c r="C179" s="64" t="s">
        <v>32</v>
      </c>
      <c r="D179" s="63" t="s">
        <v>12</v>
      </c>
      <c r="E179" s="63">
        <v>42709</v>
      </c>
      <c r="F179" s="50" t="s">
        <v>33</v>
      </c>
      <c r="G179" s="63">
        <v>42723</v>
      </c>
      <c r="H179" s="50" t="s">
        <v>84</v>
      </c>
      <c r="I179" s="70">
        <v>50000000</v>
      </c>
      <c r="J179" s="73">
        <f>I179/3.501</f>
        <v>14281633.818908883</v>
      </c>
      <c r="K179" s="70">
        <v>0</v>
      </c>
      <c r="L179" s="52">
        <f>I179-K179</f>
        <v>50000000</v>
      </c>
      <c r="M179" s="52"/>
      <c r="N179" s="63"/>
      <c r="O179" s="52"/>
      <c r="P179" s="78"/>
      <c r="Q179" s="55"/>
    </row>
    <row r="180" spans="1:49" x14ac:dyDescent="0.25">
      <c r="A180" s="1">
        <v>178</v>
      </c>
      <c r="B180" s="53" t="s">
        <v>77</v>
      </c>
      <c r="C180" s="64" t="s">
        <v>32</v>
      </c>
      <c r="D180" s="63" t="s">
        <v>12</v>
      </c>
      <c r="E180" s="63">
        <v>42709</v>
      </c>
      <c r="F180" s="50" t="s">
        <v>33</v>
      </c>
      <c r="G180" s="63">
        <v>42723</v>
      </c>
      <c r="H180" s="50" t="s">
        <v>89</v>
      </c>
      <c r="I180" s="77" t="s">
        <v>33</v>
      </c>
      <c r="J180" s="77" t="s">
        <v>33</v>
      </c>
      <c r="K180" s="77" t="s">
        <v>33</v>
      </c>
      <c r="L180" s="77" t="s">
        <v>33</v>
      </c>
      <c r="M180" s="52">
        <v>95000000</v>
      </c>
      <c r="N180" s="63" t="s">
        <v>35</v>
      </c>
      <c r="O180" s="52">
        <v>0</v>
      </c>
      <c r="P180" s="52">
        <f>M180-O180</f>
        <v>95000000</v>
      </c>
      <c r="Q180" s="76">
        <v>0</v>
      </c>
    </row>
    <row r="181" spans="1:49" x14ac:dyDescent="0.25">
      <c r="A181" s="1">
        <v>179</v>
      </c>
      <c r="B181" s="53" t="s">
        <v>93</v>
      </c>
      <c r="C181" s="64" t="s">
        <v>13</v>
      </c>
      <c r="D181" s="63" t="s">
        <v>12</v>
      </c>
      <c r="E181" s="63">
        <v>42699</v>
      </c>
      <c r="F181" s="50" t="s">
        <v>33</v>
      </c>
      <c r="G181" s="63">
        <v>42733</v>
      </c>
      <c r="H181" s="50" t="s">
        <v>87</v>
      </c>
      <c r="I181" s="70">
        <v>600000000</v>
      </c>
      <c r="J181" s="73">
        <f>I181/3.5382</f>
        <v>169577751.39901647</v>
      </c>
      <c r="K181" s="70">
        <v>0</v>
      </c>
      <c r="L181" s="52">
        <f>I181-K181</f>
        <v>600000000</v>
      </c>
      <c r="M181" s="52"/>
      <c r="N181" s="63"/>
      <c r="O181" s="52"/>
      <c r="P181" s="78"/>
      <c r="Q181" s="55"/>
    </row>
    <row r="182" spans="1:49" x14ac:dyDescent="0.25">
      <c r="A182" s="1">
        <v>180</v>
      </c>
      <c r="B182" s="45" t="s">
        <v>92</v>
      </c>
      <c r="C182" s="64" t="s">
        <v>13</v>
      </c>
      <c r="D182" s="63" t="s">
        <v>12</v>
      </c>
      <c r="E182" s="63">
        <v>42705</v>
      </c>
      <c r="F182" s="50" t="s">
        <v>33</v>
      </c>
      <c r="G182" s="63">
        <v>42733</v>
      </c>
      <c r="H182" s="50" t="s">
        <v>87</v>
      </c>
      <c r="I182" s="70">
        <v>1000000000</v>
      </c>
      <c r="J182" s="73">
        <f>I182/3.5382</f>
        <v>282629585.66502744</v>
      </c>
      <c r="K182" s="70">
        <v>0</v>
      </c>
      <c r="L182" s="52">
        <f>I182-K182</f>
        <v>1000000000</v>
      </c>
      <c r="M182" s="52"/>
      <c r="N182" s="63"/>
      <c r="O182" s="52"/>
      <c r="P182" s="78"/>
      <c r="Q182" s="55"/>
    </row>
    <row r="183" spans="1:49" x14ac:dyDescent="0.25">
      <c r="A183" s="1">
        <v>181</v>
      </c>
      <c r="B183" s="53" t="s">
        <v>91</v>
      </c>
      <c r="C183" s="64" t="s">
        <v>26</v>
      </c>
      <c r="D183" s="63" t="s">
        <v>12</v>
      </c>
      <c r="E183" s="63">
        <v>42709</v>
      </c>
      <c r="F183" s="50" t="s">
        <v>33</v>
      </c>
      <c r="G183" s="63">
        <v>42733</v>
      </c>
      <c r="H183" s="50" t="s">
        <v>84</v>
      </c>
      <c r="I183" s="70">
        <v>412000000</v>
      </c>
      <c r="J183" s="73">
        <f>I183/3.5382</f>
        <v>116443389.2939913</v>
      </c>
      <c r="K183" s="70">
        <v>0</v>
      </c>
      <c r="L183" s="52">
        <f>I183-K183</f>
        <v>412000000</v>
      </c>
      <c r="M183" s="60"/>
      <c r="N183" s="63"/>
      <c r="O183" s="52"/>
      <c r="P183" s="78"/>
      <c r="Q183" s="55"/>
    </row>
    <row r="184" spans="1:49" x14ac:dyDescent="0.25">
      <c r="A184" s="1">
        <v>182</v>
      </c>
      <c r="B184" s="75" t="s">
        <v>90</v>
      </c>
      <c r="C184" s="64" t="s">
        <v>32</v>
      </c>
      <c r="D184" s="63" t="s">
        <v>12</v>
      </c>
      <c r="E184" s="63">
        <v>42718</v>
      </c>
      <c r="F184" s="50" t="s">
        <v>33</v>
      </c>
      <c r="G184" s="63">
        <v>42733</v>
      </c>
      <c r="H184" s="50" t="s">
        <v>89</v>
      </c>
      <c r="I184" s="77" t="s">
        <v>33</v>
      </c>
      <c r="J184" s="77" t="s">
        <v>33</v>
      </c>
      <c r="K184" s="77" t="s">
        <v>33</v>
      </c>
      <c r="L184" s="77" t="s">
        <v>33</v>
      </c>
      <c r="M184" s="52">
        <v>5000000000</v>
      </c>
      <c r="N184" s="63" t="s">
        <v>36</v>
      </c>
      <c r="O184" s="52">
        <v>0</v>
      </c>
      <c r="P184" s="52">
        <f>M184-O184</f>
        <v>5000000000</v>
      </c>
      <c r="Q184" s="76">
        <v>0</v>
      </c>
    </row>
    <row r="185" spans="1:49" x14ac:dyDescent="0.25">
      <c r="A185" s="1">
        <v>183</v>
      </c>
      <c r="B185" s="75" t="s">
        <v>88</v>
      </c>
      <c r="C185" s="64" t="s">
        <v>26</v>
      </c>
      <c r="D185" s="63" t="s">
        <v>12</v>
      </c>
      <c r="E185" s="63">
        <v>42723</v>
      </c>
      <c r="F185" s="50" t="s">
        <v>33</v>
      </c>
      <c r="G185" s="63">
        <v>42733</v>
      </c>
      <c r="H185" s="50" t="s">
        <v>87</v>
      </c>
      <c r="I185" s="70">
        <v>154000000</v>
      </c>
      <c r="J185" s="73">
        <f>I185/3.5382</f>
        <v>43524956.192414224</v>
      </c>
      <c r="K185" s="70">
        <v>0</v>
      </c>
      <c r="L185" s="52">
        <f>I185-K185</f>
        <v>154000000</v>
      </c>
      <c r="M185" s="52"/>
      <c r="N185" s="63"/>
      <c r="O185" s="52"/>
      <c r="P185" s="52"/>
      <c r="Q185" s="55"/>
    </row>
    <row r="186" spans="1:49" ht="30" x14ac:dyDescent="0.25">
      <c r="A186" s="1">
        <v>184</v>
      </c>
      <c r="B186" s="53" t="s">
        <v>86</v>
      </c>
      <c r="C186" s="64" t="s">
        <v>32</v>
      </c>
      <c r="D186" s="63" t="s">
        <v>12</v>
      </c>
      <c r="E186" s="74" t="s">
        <v>85</v>
      </c>
      <c r="F186" s="50" t="s">
        <v>33</v>
      </c>
      <c r="G186" s="63">
        <v>42733</v>
      </c>
      <c r="H186" s="50" t="s">
        <v>84</v>
      </c>
      <c r="I186" s="70">
        <v>2000000000</v>
      </c>
      <c r="J186" s="73">
        <f>I186/3.5382</f>
        <v>565259171.33005488</v>
      </c>
      <c r="K186" s="70">
        <v>0</v>
      </c>
      <c r="L186" s="52">
        <f>I186-K186</f>
        <v>2000000000</v>
      </c>
      <c r="M186" s="52"/>
      <c r="N186" s="63"/>
      <c r="O186" s="60"/>
      <c r="P186" s="72"/>
      <c r="Q186" s="60"/>
    </row>
    <row r="187" spans="1:49" ht="30" x14ac:dyDescent="0.25">
      <c r="A187" s="1">
        <v>185</v>
      </c>
      <c r="B187" s="71" t="s">
        <v>83</v>
      </c>
      <c r="C187" s="69" t="s">
        <v>13</v>
      </c>
      <c r="D187" s="50" t="s">
        <v>12</v>
      </c>
      <c r="E187" s="63">
        <v>42348</v>
      </c>
      <c r="F187" s="51">
        <v>42450</v>
      </c>
      <c r="G187" s="51" t="s">
        <v>33</v>
      </c>
      <c r="H187" s="51"/>
      <c r="I187" s="51"/>
      <c r="J187" s="51"/>
      <c r="K187" s="51"/>
      <c r="L187" s="51"/>
      <c r="M187" s="51"/>
      <c r="N187" s="51"/>
      <c r="O187" s="52"/>
      <c r="P187" s="52"/>
      <c r="Q187" s="68"/>
    </row>
    <row r="188" spans="1:49" x14ac:dyDescent="0.25">
      <c r="A188" s="1">
        <v>186</v>
      </c>
      <c r="B188" s="53" t="s">
        <v>82</v>
      </c>
      <c r="C188" s="64" t="s">
        <v>13</v>
      </c>
      <c r="D188" s="63" t="s">
        <v>12</v>
      </c>
      <c r="E188" s="63">
        <v>42446</v>
      </c>
      <c r="F188" s="63">
        <v>42486</v>
      </c>
      <c r="G188" s="51" t="s">
        <v>33</v>
      </c>
      <c r="H188" s="60"/>
      <c r="I188" s="60"/>
      <c r="J188" s="60"/>
      <c r="K188" s="60"/>
      <c r="L188" s="60"/>
      <c r="M188" s="60"/>
      <c r="N188" s="60"/>
      <c r="O188" s="60"/>
      <c r="P188" s="60"/>
      <c r="Q188" s="60"/>
    </row>
    <row r="189" spans="1:49" x14ac:dyDescent="0.25">
      <c r="A189" s="1">
        <v>187</v>
      </c>
      <c r="B189" s="53" t="s">
        <v>81</v>
      </c>
      <c r="C189" s="64" t="s">
        <v>26</v>
      </c>
      <c r="D189" s="63" t="s">
        <v>12</v>
      </c>
      <c r="E189" s="63">
        <v>42480</v>
      </c>
      <c r="F189" s="63">
        <v>42486</v>
      </c>
      <c r="G189" s="63" t="s">
        <v>33</v>
      </c>
      <c r="H189" s="60"/>
      <c r="I189" s="61"/>
      <c r="J189" s="59"/>
      <c r="K189" s="60"/>
      <c r="L189" s="56"/>
      <c r="M189" s="56"/>
      <c r="N189" s="56"/>
      <c r="O189" s="52"/>
      <c r="P189" s="59"/>
      <c r="Q189" s="58"/>
    </row>
    <row r="190" spans="1:49" x14ac:dyDescent="0.25">
      <c r="A190" s="1">
        <v>188</v>
      </c>
      <c r="B190" s="53" t="s">
        <v>80</v>
      </c>
      <c r="C190" s="64" t="s">
        <v>26</v>
      </c>
      <c r="D190" s="63" t="s">
        <v>25</v>
      </c>
      <c r="E190" s="63">
        <v>42489</v>
      </c>
      <c r="F190" s="63">
        <v>42528</v>
      </c>
      <c r="G190" s="63" t="s">
        <v>33</v>
      </c>
      <c r="H190" s="60"/>
      <c r="I190" s="61"/>
      <c r="J190" s="59"/>
      <c r="K190" s="60"/>
      <c r="L190" s="56"/>
      <c r="M190" s="56"/>
      <c r="N190" s="56"/>
      <c r="O190" s="52"/>
      <c r="P190" s="59"/>
      <c r="Q190" s="58"/>
    </row>
    <row r="191" spans="1:49" x14ac:dyDescent="0.25">
      <c r="A191" s="1">
        <v>189</v>
      </c>
      <c r="B191" s="69" t="s">
        <v>79</v>
      </c>
      <c r="C191" s="64" t="s">
        <v>19</v>
      </c>
      <c r="D191" s="50" t="s">
        <v>18</v>
      </c>
      <c r="E191" s="63">
        <v>42261</v>
      </c>
      <c r="F191" s="63">
        <v>42531</v>
      </c>
      <c r="G191" s="51" t="s">
        <v>33</v>
      </c>
      <c r="H191" s="63"/>
      <c r="I191" s="70"/>
      <c r="J191" s="68"/>
      <c r="K191" s="68"/>
      <c r="L191" s="52"/>
      <c r="M191" s="56"/>
      <c r="N191" s="69"/>
      <c r="O191" s="50"/>
      <c r="P191" s="63"/>
      <c r="Q191" s="68"/>
    </row>
    <row r="192" spans="1:49" ht="30" x14ac:dyDescent="0.25">
      <c r="A192" s="1">
        <v>191</v>
      </c>
      <c r="B192" s="67" t="s">
        <v>78</v>
      </c>
      <c r="C192" s="64" t="s">
        <v>19</v>
      </c>
      <c r="D192" s="63" t="s">
        <v>18</v>
      </c>
      <c r="E192" s="63">
        <v>42382</v>
      </c>
      <c r="F192" s="63">
        <v>42674</v>
      </c>
      <c r="G192" s="51" t="s">
        <v>33</v>
      </c>
      <c r="H192" s="60"/>
      <c r="I192" s="60"/>
      <c r="J192" s="60"/>
      <c r="K192" s="60"/>
      <c r="L192" s="60"/>
      <c r="M192" s="60"/>
      <c r="N192" s="60"/>
      <c r="O192" s="60"/>
      <c r="P192" s="60"/>
      <c r="Q192" s="60"/>
    </row>
    <row r="193" spans="1:17" x14ac:dyDescent="0.25">
      <c r="A193" s="1">
        <v>190</v>
      </c>
      <c r="B193" s="67" t="s">
        <v>77</v>
      </c>
      <c r="C193" s="66" t="s">
        <v>32</v>
      </c>
      <c r="D193" s="63" t="s">
        <v>12</v>
      </c>
      <c r="E193" s="63">
        <v>42375</v>
      </c>
      <c r="F193" s="60"/>
      <c r="G193" s="60"/>
      <c r="H193" s="60"/>
      <c r="I193" s="60"/>
      <c r="J193" s="60"/>
      <c r="K193" s="60"/>
      <c r="L193" s="60"/>
      <c r="M193" s="60"/>
      <c r="N193" s="60"/>
      <c r="O193" s="60"/>
      <c r="P193" s="60"/>
      <c r="Q193" s="60"/>
    </row>
    <row r="194" spans="1:17" x14ac:dyDescent="0.25">
      <c r="A194" s="1">
        <v>192</v>
      </c>
      <c r="B194" s="53" t="s">
        <v>77</v>
      </c>
      <c r="C194" s="64" t="s">
        <v>32</v>
      </c>
      <c r="D194" s="63" t="s">
        <v>12</v>
      </c>
      <c r="E194" s="63">
        <v>42460</v>
      </c>
      <c r="F194" s="60"/>
      <c r="G194" s="60"/>
      <c r="H194" s="60"/>
      <c r="I194" s="60"/>
      <c r="J194" s="60"/>
      <c r="K194" s="60"/>
      <c r="L194" s="60"/>
      <c r="M194" s="60"/>
      <c r="N194" s="60"/>
      <c r="O194" s="60"/>
      <c r="P194" s="59"/>
      <c r="Q194" s="58"/>
    </row>
    <row r="195" spans="1:17" x14ac:dyDescent="0.25">
      <c r="A195" s="1">
        <v>193</v>
      </c>
      <c r="B195" s="53" t="s">
        <v>76</v>
      </c>
      <c r="C195" s="64" t="s">
        <v>13</v>
      </c>
      <c r="D195" s="63" t="s">
        <v>12</v>
      </c>
      <c r="E195" s="63">
        <v>42537</v>
      </c>
      <c r="F195" s="60"/>
      <c r="G195" s="60"/>
      <c r="H195" s="60"/>
      <c r="I195" s="61"/>
      <c r="J195" s="59"/>
      <c r="K195" s="60"/>
      <c r="L195" s="56"/>
      <c r="M195" s="56"/>
      <c r="N195" s="56"/>
      <c r="O195" s="52"/>
      <c r="P195" s="59"/>
      <c r="Q195" s="58"/>
    </row>
    <row r="196" spans="1:17" x14ac:dyDescent="0.25">
      <c r="A196" s="1">
        <v>194</v>
      </c>
      <c r="B196" s="53" t="s">
        <v>75</v>
      </c>
      <c r="C196" s="64" t="s">
        <v>13</v>
      </c>
      <c r="D196" s="63" t="s">
        <v>12</v>
      </c>
      <c r="E196" s="63">
        <v>42538</v>
      </c>
      <c r="F196" s="60"/>
      <c r="G196" s="60"/>
      <c r="H196" s="60"/>
      <c r="I196" s="60"/>
      <c r="J196" s="60"/>
      <c r="K196" s="60"/>
      <c r="L196" s="60"/>
      <c r="M196" s="60"/>
      <c r="N196" s="60"/>
      <c r="O196" s="60"/>
      <c r="P196" s="60"/>
      <c r="Q196" s="58"/>
    </row>
    <row r="197" spans="1:17" x14ac:dyDescent="0.25">
      <c r="A197" s="1">
        <v>195</v>
      </c>
      <c r="B197" s="53" t="s">
        <v>74</v>
      </c>
      <c r="C197" s="64" t="s">
        <v>13</v>
      </c>
      <c r="D197" s="63" t="s">
        <v>12</v>
      </c>
      <c r="E197" s="63">
        <v>42586</v>
      </c>
      <c r="F197" s="60"/>
      <c r="G197" s="60"/>
      <c r="H197" s="60"/>
      <c r="I197" s="60"/>
      <c r="J197" s="60"/>
      <c r="K197" s="60"/>
      <c r="L197" s="60"/>
      <c r="M197" s="60"/>
      <c r="N197" s="60"/>
      <c r="O197" s="60"/>
      <c r="P197" s="60"/>
      <c r="Q197" s="60"/>
    </row>
    <row r="198" spans="1:17" x14ac:dyDescent="0.25">
      <c r="A198" s="1">
        <v>196</v>
      </c>
      <c r="B198" s="53" t="s">
        <v>73</v>
      </c>
      <c r="C198" s="64" t="s">
        <v>13</v>
      </c>
      <c r="D198" s="63" t="s">
        <v>12</v>
      </c>
      <c r="E198" s="63">
        <v>42621</v>
      </c>
      <c r="F198" s="60"/>
      <c r="G198" s="60"/>
      <c r="H198" s="60"/>
      <c r="I198" s="60"/>
      <c r="J198" s="60"/>
      <c r="K198" s="60"/>
      <c r="L198" s="60"/>
      <c r="M198" s="60"/>
      <c r="N198" s="60"/>
      <c r="O198" s="60"/>
      <c r="P198" s="60"/>
      <c r="Q198" s="60"/>
    </row>
    <row r="199" spans="1:17" x14ac:dyDescent="0.25">
      <c r="A199" s="1">
        <v>197</v>
      </c>
      <c r="B199" s="53" t="s">
        <v>72</v>
      </c>
      <c r="C199" s="64" t="s">
        <v>26</v>
      </c>
      <c r="D199" s="63" t="s">
        <v>12</v>
      </c>
      <c r="E199" s="63">
        <v>42636</v>
      </c>
      <c r="F199" s="60"/>
      <c r="G199" s="60"/>
      <c r="H199" s="60"/>
      <c r="I199" s="60"/>
      <c r="J199" s="60"/>
      <c r="K199" s="60"/>
      <c r="L199" s="60"/>
      <c r="M199" s="60"/>
      <c r="N199" s="60"/>
      <c r="O199" s="60"/>
      <c r="P199" s="60"/>
      <c r="Q199" s="58"/>
    </row>
    <row r="200" spans="1:17" x14ac:dyDescent="0.25">
      <c r="A200" s="1">
        <v>198</v>
      </c>
      <c r="B200" s="53" t="s">
        <v>71</v>
      </c>
      <c r="C200" s="64" t="s">
        <v>26</v>
      </c>
      <c r="D200" s="63" t="s">
        <v>12</v>
      </c>
      <c r="E200" s="63">
        <v>42655</v>
      </c>
      <c r="F200" s="62"/>
      <c r="G200" s="62"/>
      <c r="H200" s="62"/>
      <c r="I200" s="62"/>
      <c r="J200" s="62"/>
      <c r="K200" s="62"/>
      <c r="L200" s="62"/>
      <c r="M200" s="62"/>
      <c r="N200" s="62"/>
      <c r="O200" s="62"/>
      <c r="P200" s="62"/>
      <c r="Q200" s="58"/>
    </row>
    <row r="201" spans="1:17" x14ac:dyDescent="0.25">
      <c r="A201" s="1">
        <v>199</v>
      </c>
      <c r="B201" s="53" t="s">
        <v>70</v>
      </c>
      <c r="C201" s="64" t="s">
        <v>26</v>
      </c>
      <c r="D201" s="63" t="s">
        <v>12</v>
      </c>
      <c r="E201" s="63">
        <v>42675</v>
      </c>
      <c r="F201" s="62"/>
      <c r="G201" s="62"/>
      <c r="H201" s="62"/>
      <c r="I201" s="62"/>
      <c r="J201" s="62"/>
      <c r="K201" s="62"/>
      <c r="L201" s="62"/>
      <c r="M201" s="62"/>
      <c r="N201" s="62"/>
      <c r="O201" s="62"/>
      <c r="P201" s="62"/>
      <c r="Q201" s="58"/>
    </row>
    <row r="202" spans="1:17" x14ac:dyDescent="0.25">
      <c r="A202" s="1">
        <v>200</v>
      </c>
      <c r="B202" s="53" t="s">
        <v>69</v>
      </c>
      <c r="C202" s="64" t="s">
        <v>13</v>
      </c>
      <c r="D202" s="63" t="s">
        <v>12</v>
      </c>
      <c r="E202" s="63">
        <v>42692</v>
      </c>
      <c r="F202" s="62"/>
      <c r="G202" s="62"/>
      <c r="H202" s="62"/>
      <c r="I202" s="62"/>
      <c r="J202" s="62"/>
      <c r="K202" s="62"/>
      <c r="L202" s="62"/>
      <c r="M202" s="62"/>
      <c r="N202" s="62"/>
      <c r="O202" s="62"/>
      <c r="P202" s="62"/>
      <c r="Q202" s="58"/>
    </row>
    <row r="203" spans="1:17" x14ac:dyDescent="0.25">
      <c r="A203" s="1">
        <v>201</v>
      </c>
      <c r="B203" s="53" t="s">
        <v>68</v>
      </c>
      <c r="C203" s="64" t="s">
        <v>26</v>
      </c>
      <c r="D203" s="63" t="s">
        <v>12</v>
      </c>
      <c r="E203" s="63">
        <v>42698</v>
      </c>
      <c r="F203" s="62"/>
      <c r="G203" s="62"/>
      <c r="H203" s="62"/>
      <c r="I203" s="62"/>
      <c r="J203" s="62"/>
      <c r="K203" s="62"/>
      <c r="L203" s="62"/>
      <c r="M203" s="62"/>
      <c r="N203" s="62"/>
      <c r="O203" s="62"/>
      <c r="P203" s="62"/>
      <c r="Q203" s="58"/>
    </row>
    <row r="204" spans="1:17" x14ac:dyDescent="0.25">
      <c r="A204" s="1">
        <v>202</v>
      </c>
      <c r="B204" s="53" t="s">
        <v>67</v>
      </c>
      <c r="C204" s="64" t="s">
        <v>32</v>
      </c>
      <c r="D204" s="63" t="s">
        <v>12</v>
      </c>
      <c r="E204" s="63">
        <v>42702</v>
      </c>
      <c r="F204" s="62"/>
      <c r="G204" s="62"/>
      <c r="H204" s="62"/>
      <c r="I204" s="62"/>
      <c r="J204" s="62"/>
      <c r="K204" s="62"/>
      <c r="L204" s="62"/>
      <c r="M204" s="62"/>
      <c r="N204" s="62"/>
      <c r="O204" s="62"/>
      <c r="P204" s="62"/>
      <c r="Q204" s="58"/>
    </row>
    <row r="205" spans="1:17" x14ac:dyDescent="0.25">
      <c r="A205" s="1">
        <v>203</v>
      </c>
      <c r="B205" s="53" t="s">
        <v>66</v>
      </c>
      <c r="C205" s="64" t="s">
        <v>26</v>
      </c>
      <c r="D205" s="63" t="s">
        <v>12</v>
      </c>
      <c r="E205" s="63">
        <v>42704</v>
      </c>
      <c r="F205" s="62"/>
      <c r="G205" s="62"/>
      <c r="H205" s="62"/>
      <c r="I205" s="62"/>
      <c r="J205" s="62"/>
      <c r="K205" s="62"/>
      <c r="L205" s="62"/>
      <c r="M205" s="62"/>
      <c r="N205" s="62"/>
      <c r="O205" s="62"/>
      <c r="P205" s="62"/>
      <c r="Q205" s="58"/>
    </row>
    <row r="206" spans="1:17" x14ac:dyDescent="0.25">
      <c r="A206" s="1">
        <v>204</v>
      </c>
      <c r="B206" s="45" t="s">
        <v>65</v>
      </c>
      <c r="C206" s="64" t="s">
        <v>32</v>
      </c>
      <c r="D206" s="63" t="s">
        <v>12</v>
      </c>
      <c r="E206" s="63">
        <v>42711</v>
      </c>
      <c r="F206" s="62"/>
      <c r="G206" s="62"/>
      <c r="H206" s="62"/>
      <c r="I206" s="62"/>
      <c r="J206" s="62"/>
      <c r="K206" s="62"/>
      <c r="L206" s="62"/>
      <c r="M206" s="62"/>
      <c r="N206" s="62"/>
      <c r="O206" s="62"/>
      <c r="P206" s="62"/>
      <c r="Q206" s="58"/>
    </row>
    <row r="207" spans="1:17" x14ac:dyDescent="0.25">
      <c r="A207" s="1">
        <v>205</v>
      </c>
      <c r="B207" s="45" t="s">
        <v>64</v>
      </c>
      <c r="C207" s="64" t="s">
        <v>26</v>
      </c>
      <c r="D207" s="63" t="s">
        <v>12</v>
      </c>
      <c r="E207" s="63">
        <v>42713</v>
      </c>
      <c r="F207" s="62"/>
      <c r="G207" s="62"/>
      <c r="H207" s="62"/>
      <c r="I207" s="62"/>
      <c r="J207" s="62"/>
      <c r="K207" s="62"/>
      <c r="L207" s="62"/>
      <c r="M207" s="62"/>
      <c r="N207" s="62"/>
      <c r="O207" s="62"/>
      <c r="P207" s="62"/>
      <c r="Q207" s="58"/>
    </row>
    <row r="208" spans="1:17" x14ac:dyDescent="0.25">
      <c r="A208" s="1">
        <v>206</v>
      </c>
      <c r="B208" s="65" t="s">
        <v>63</v>
      </c>
      <c r="C208" s="64" t="s">
        <v>13</v>
      </c>
      <c r="D208" s="63" t="s">
        <v>12</v>
      </c>
      <c r="E208" s="63">
        <v>42717</v>
      </c>
      <c r="F208" s="62"/>
      <c r="G208" s="62"/>
      <c r="H208" s="62"/>
      <c r="I208" s="62"/>
      <c r="J208" s="62"/>
      <c r="K208" s="62"/>
      <c r="L208" s="62"/>
      <c r="M208" s="62"/>
      <c r="N208" s="62"/>
      <c r="O208" s="62"/>
      <c r="P208" s="62"/>
      <c r="Q208" s="58"/>
    </row>
    <row r="209" spans="1:17" x14ac:dyDescent="0.25">
      <c r="A209" s="1">
        <v>207</v>
      </c>
      <c r="B209" t="s">
        <v>62</v>
      </c>
      <c r="C209" s="64" t="s">
        <v>26</v>
      </c>
      <c r="D209" s="63" t="s">
        <v>12</v>
      </c>
      <c r="E209" s="63">
        <v>42718</v>
      </c>
      <c r="F209" s="62"/>
      <c r="G209" s="62"/>
      <c r="H209" s="62"/>
      <c r="I209" s="62"/>
      <c r="J209" s="62"/>
      <c r="K209" s="62"/>
      <c r="L209" s="62"/>
      <c r="M209" s="62"/>
      <c r="N209" s="62"/>
      <c r="O209" s="62"/>
      <c r="P209" s="62"/>
      <c r="Q209" s="58"/>
    </row>
    <row r="210" spans="1:17" x14ac:dyDescent="0.25">
      <c r="A210" s="1">
        <v>208</v>
      </c>
      <c r="B210" t="s">
        <v>61</v>
      </c>
      <c r="C210" s="64" t="s">
        <v>26</v>
      </c>
      <c r="D210" s="63" t="s">
        <v>25</v>
      </c>
      <c r="E210" s="63">
        <v>42724</v>
      </c>
      <c r="F210" s="62"/>
      <c r="G210" s="62"/>
      <c r="H210" s="62"/>
      <c r="I210" s="62"/>
      <c r="J210" s="62"/>
      <c r="K210" s="62"/>
      <c r="L210" s="62"/>
      <c r="M210" s="62"/>
      <c r="N210" s="62"/>
      <c r="O210" s="62"/>
      <c r="P210" s="62"/>
      <c r="Q210" s="58"/>
    </row>
    <row r="211" spans="1:17" x14ac:dyDescent="0.25">
      <c r="A211" s="1">
        <v>209</v>
      </c>
      <c r="B211" t="s">
        <v>60</v>
      </c>
      <c r="C211" s="64" t="s">
        <v>26</v>
      </c>
      <c r="D211" s="63" t="s">
        <v>12</v>
      </c>
      <c r="E211" s="63">
        <v>42725</v>
      </c>
      <c r="F211" s="62"/>
      <c r="G211" s="62"/>
      <c r="H211" s="62"/>
      <c r="I211" s="62"/>
      <c r="J211" s="62"/>
      <c r="K211" s="62"/>
      <c r="L211" s="62"/>
      <c r="M211" s="62"/>
      <c r="N211" s="62"/>
      <c r="O211" s="62"/>
      <c r="P211" s="62"/>
      <c r="Q211" s="58"/>
    </row>
    <row r="212" spans="1:17" x14ac:dyDescent="0.25">
      <c r="A212" s="1">
        <v>210</v>
      </c>
      <c r="B212" t="s">
        <v>59</v>
      </c>
      <c r="C212" s="64" t="s">
        <v>13</v>
      </c>
      <c r="D212" s="63" t="s">
        <v>12</v>
      </c>
      <c r="E212" s="63">
        <v>42727</v>
      </c>
      <c r="F212" s="62"/>
      <c r="G212" s="62"/>
      <c r="H212" s="62"/>
      <c r="I212" s="62"/>
      <c r="J212" s="62"/>
      <c r="K212" s="62"/>
      <c r="L212" s="62"/>
      <c r="M212" s="62"/>
      <c r="N212" s="62"/>
      <c r="O212" s="62"/>
      <c r="P212" s="62"/>
      <c r="Q212" s="58"/>
    </row>
    <row r="213" spans="1:17" x14ac:dyDescent="0.25">
      <c r="A213" s="1">
        <v>211</v>
      </c>
      <c r="B213" t="s">
        <v>58</v>
      </c>
      <c r="C213" s="64" t="s">
        <v>32</v>
      </c>
      <c r="D213" s="63" t="s">
        <v>12</v>
      </c>
      <c r="E213" s="63">
        <v>42727</v>
      </c>
      <c r="F213" s="62"/>
      <c r="G213" s="62"/>
      <c r="H213" s="62"/>
      <c r="I213" s="62"/>
      <c r="J213" s="62"/>
      <c r="K213" s="62"/>
      <c r="L213" s="62"/>
      <c r="M213" s="62"/>
      <c r="N213" s="62"/>
      <c r="O213" s="62"/>
      <c r="P213" s="62"/>
      <c r="Q213" s="58"/>
    </row>
    <row r="214" spans="1:17" x14ac:dyDescent="0.25">
      <c r="A214" s="1">
        <v>212</v>
      </c>
      <c r="B214" t="s">
        <v>57</v>
      </c>
      <c r="C214" s="64" t="s">
        <v>13</v>
      </c>
      <c r="D214" s="63" t="s">
        <v>12</v>
      </c>
      <c r="E214" s="63">
        <v>42730</v>
      </c>
      <c r="F214" s="62"/>
      <c r="G214" s="62"/>
      <c r="H214" s="62"/>
      <c r="I214" s="62"/>
      <c r="J214" s="62"/>
      <c r="K214" s="62"/>
      <c r="L214" s="62"/>
      <c r="M214" s="62"/>
      <c r="N214" s="62"/>
      <c r="O214" s="62"/>
      <c r="P214" s="62"/>
      <c r="Q214" s="58"/>
    </row>
    <row r="215" spans="1:17" x14ac:dyDescent="0.25">
      <c r="A215" s="1">
        <v>213</v>
      </c>
      <c r="B215" t="s">
        <v>56</v>
      </c>
      <c r="C215" s="64" t="s">
        <v>26</v>
      </c>
      <c r="D215" s="63" t="s">
        <v>12</v>
      </c>
      <c r="E215" s="63">
        <v>42731</v>
      </c>
      <c r="F215" s="62"/>
      <c r="G215" s="62"/>
      <c r="H215" s="62"/>
      <c r="I215" s="62"/>
      <c r="J215" s="62"/>
      <c r="K215" s="62"/>
      <c r="L215" s="62"/>
      <c r="M215" s="62"/>
      <c r="N215" s="62"/>
      <c r="O215" s="62"/>
      <c r="P215" s="62"/>
      <c r="Q215" s="58"/>
    </row>
    <row r="216" spans="1:17" x14ac:dyDescent="0.25">
      <c r="A216" s="1">
        <v>214</v>
      </c>
      <c r="B216" t="s">
        <v>55</v>
      </c>
      <c r="C216" s="64" t="s">
        <v>26</v>
      </c>
      <c r="D216" s="63" t="s">
        <v>12</v>
      </c>
      <c r="E216" s="63">
        <v>42731</v>
      </c>
      <c r="F216" s="62"/>
      <c r="G216" s="62"/>
      <c r="H216" s="62"/>
      <c r="I216" s="62"/>
      <c r="J216" s="62"/>
      <c r="K216" s="62"/>
      <c r="L216" s="62"/>
      <c r="M216" s="62"/>
      <c r="N216" s="62"/>
      <c r="O216" s="62"/>
      <c r="P216" s="62"/>
      <c r="Q216" s="58"/>
    </row>
    <row r="217" spans="1:17" x14ac:dyDescent="0.25">
      <c r="A217" s="1">
        <v>215</v>
      </c>
      <c r="B217" t="s">
        <v>54</v>
      </c>
      <c r="C217" s="64" t="s">
        <v>32</v>
      </c>
      <c r="D217" s="63" t="s">
        <v>12</v>
      </c>
      <c r="E217" s="63">
        <v>42732</v>
      </c>
      <c r="F217" s="62"/>
      <c r="G217" s="62"/>
      <c r="H217" s="62"/>
      <c r="I217" s="62"/>
      <c r="J217" s="62"/>
      <c r="K217" s="62"/>
      <c r="L217" s="62"/>
      <c r="M217" s="62"/>
      <c r="N217" s="62"/>
      <c r="O217" s="62"/>
      <c r="P217" s="62"/>
      <c r="Q217" s="58"/>
    </row>
    <row r="218" spans="1:17" x14ac:dyDescent="0.25">
      <c r="A218" s="1">
        <v>216</v>
      </c>
      <c r="B218" t="s">
        <v>53</v>
      </c>
      <c r="C218" s="64" t="s">
        <v>26</v>
      </c>
      <c r="D218" s="63" t="s">
        <v>12</v>
      </c>
      <c r="E218" s="63">
        <v>42733</v>
      </c>
      <c r="F218" s="62"/>
      <c r="G218" s="62"/>
      <c r="H218" s="62"/>
      <c r="I218" s="62"/>
      <c r="J218" s="62"/>
      <c r="K218" s="62"/>
      <c r="L218" s="62"/>
      <c r="M218" s="62"/>
      <c r="N218" s="62"/>
      <c r="O218" s="62"/>
      <c r="P218" s="62"/>
      <c r="Q218" s="58"/>
    </row>
    <row r="219" spans="1:17" x14ac:dyDescent="0.25">
      <c r="A219" s="1"/>
      <c r="B219" s="62"/>
      <c r="C219" s="62"/>
      <c r="D219" s="62"/>
      <c r="E219" s="62"/>
      <c r="F219" s="62"/>
      <c r="G219" s="62"/>
      <c r="H219" s="62"/>
      <c r="I219" s="62"/>
      <c r="J219" s="62"/>
      <c r="K219" s="62"/>
      <c r="L219" s="62"/>
      <c r="M219" s="62"/>
      <c r="N219" s="62"/>
      <c r="O219" s="62"/>
      <c r="P219" s="62"/>
      <c r="Q219" s="58"/>
    </row>
    <row r="220" spans="1:17" x14ac:dyDescent="0.25">
      <c r="A220" s="1"/>
      <c r="B220" s="60"/>
      <c r="C220" s="60"/>
      <c r="D220" s="60"/>
      <c r="E220" s="60"/>
      <c r="F220" s="60"/>
      <c r="G220" s="60"/>
      <c r="H220" s="60"/>
      <c r="I220" s="61"/>
      <c r="J220" s="59"/>
      <c r="K220" s="60"/>
      <c r="L220" s="60"/>
      <c r="M220" s="60"/>
      <c r="N220" s="60"/>
      <c r="O220" s="52"/>
      <c r="P220" s="59"/>
      <c r="Q220" s="58"/>
    </row>
    <row r="221" spans="1:17" x14ac:dyDescent="0.25">
      <c r="A221" s="57" t="s">
        <v>52</v>
      </c>
      <c r="B221" s="53"/>
      <c r="C221" s="50"/>
      <c r="D221" s="50"/>
      <c r="E221" s="50"/>
      <c r="F221" s="50"/>
      <c r="G221" s="51"/>
      <c r="H221" s="51"/>
      <c r="I221" s="51"/>
      <c r="J221" s="51"/>
      <c r="K221" s="51"/>
      <c r="L221" s="51"/>
      <c r="M221" s="56"/>
      <c r="N221" s="56"/>
      <c r="O221" s="51"/>
      <c r="P221" s="55"/>
      <c r="Q221" s="54"/>
    </row>
    <row r="222" spans="1:17" x14ac:dyDescent="0.25">
      <c r="A222" s="46" t="s">
        <v>51</v>
      </c>
      <c r="B222" s="53"/>
      <c r="C222" s="50"/>
      <c r="D222" s="50"/>
      <c r="E222" s="50"/>
      <c r="F222" s="50"/>
      <c r="G222" s="51"/>
      <c r="H222" s="51"/>
      <c r="I222" s="51"/>
      <c r="J222" s="51"/>
      <c r="K222" s="51"/>
      <c r="L222" s="51"/>
      <c r="M222" s="51"/>
      <c r="N222" s="51"/>
      <c r="O222" s="51"/>
      <c r="P222" s="52"/>
      <c r="Q222" s="40"/>
    </row>
    <row r="223" spans="1:17" x14ac:dyDescent="0.25">
      <c r="A223" s="46" t="s">
        <v>50</v>
      </c>
      <c r="B223" s="45"/>
      <c r="C223" s="50"/>
      <c r="D223" s="50"/>
      <c r="E223" s="50"/>
      <c r="F223" s="50"/>
      <c r="G223" s="51"/>
      <c r="H223" s="51"/>
      <c r="I223" s="51"/>
      <c r="J223" s="51"/>
      <c r="K223" s="51"/>
      <c r="L223" s="51"/>
      <c r="M223" s="51"/>
      <c r="N223" s="51"/>
      <c r="O223" s="51"/>
      <c r="P223" s="41"/>
      <c r="Q223" s="40"/>
    </row>
    <row r="224" spans="1:17" ht="18.75" x14ac:dyDescent="0.3">
      <c r="A224" s="46"/>
      <c r="B224" s="45"/>
      <c r="C224" s="50"/>
      <c r="D224" s="50"/>
      <c r="E224" s="50"/>
      <c r="F224" s="50"/>
      <c r="G224" s="49"/>
      <c r="H224" s="48"/>
      <c r="I224" s="47"/>
      <c r="J224" s="41"/>
      <c r="K224" s="44"/>
      <c r="L224" s="40"/>
      <c r="M224" s="43"/>
      <c r="N224" s="43"/>
      <c r="O224" s="42"/>
      <c r="P224" s="41"/>
      <c r="Q224" s="40"/>
    </row>
    <row r="225" spans="1:17" ht="18.75" x14ac:dyDescent="0.3">
      <c r="A225" s="46"/>
      <c r="B225" s="45"/>
      <c r="C225" s="39"/>
      <c r="D225" s="37"/>
      <c r="E225" s="39"/>
      <c r="F225" s="37"/>
      <c r="G225" s="36"/>
      <c r="J225" s="41"/>
      <c r="K225" s="44"/>
      <c r="L225" s="40"/>
      <c r="M225" s="43"/>
      <c r="N225" s="43"/>
      <c r="O225" s="42"/>
      <c r="P225" s="41"/>
      <c r="Q225" s="40"/>
    </row>
    <row r="226" spans="1:17" x14ac:dyDescent="0.25">
      <c r="D226"/>
    </row>
    <row r="227" spans="1:17" hidden="1" x14ac:dyDescent="0.25">
      <c r="C227" s="39"/>
      <c r="D227" s="37"/>
      <c r="E227" s="38" t="s">
        <v>49</v>
      </c>
      <c r="F227" s="37"/>
      <c r="G227" s="36"/>
    </row>
    <row r="228" spans="1:17" ht="30" x14ac:dyDescent="0.25">
      <c r="C228" s="11" t="s">
        <v>39</v>
      </c>
      <c r="D228" s="35" t="s">
        <v>38</v>
      </c>
      <c r="E228" s="34" t="s">
        <v>48</v>
      </c>
      <c r="F228" s="33" t="s">
        <v>47</v>
      </c>
      <c r="G228" s="32" t="s">
        <v>46</v>
      </c>
    </row>
    <row r="229" spans="1:17" x14ac:dyDescent="0.25">
      <c r="C229" s="28" t="s">
        <v>32</v>
      </c>
      <c r="D229" s="27" t="s">
        <v>12</v>
      </c>
      <c r="E229" s="31">
        <v>126178690250</v>
      </c>
      <c r="F229" s="30">
        <v>26964814766</v>
      </c>
      <c r="G229" s="29">
        <v>99213875484</v>
      </c>
    </row>
    <row r="230" spans="1:17" hidden="1" x14ac:dyDescent="0.25">
      <c r="C230" s="26"/>
      <c r="D230" s="25" t="s">
        <v>31</v>
      </c>
      <c r="E230" s="22">
        <v>0</v>
      </c>
      <c r="F230" s="21">
        <v>0</v>
      </c>
      <c r="G230" s="20">
        <v>0</v>
      </c>
    </row>
    <row r="231" spans="1:17" x14ac:dyDescent="0.25">
      <c r="C231" s="24"/>
      <c r="D231" s="23" t="s">
        <v>24</v>
      </c>
      <c r="E231" s="22">
        <v>100000000</v>
      </c>
      <c r="F231" s="21">
        <v>2500000</v>
      </c>
      <c r="G231" s="20">
        <v>97500000</v>
      </c>
    </row>
    <row r="232" spans="1:17" hidden="1" x14ac:dyDescent="0.25">
      <c r="C232" s="16" t="s">
        <v>45</v>
      </c>
      <c r="D232" s="15"/>
      <c r="E232" s="19">
        <v>126278690250</v>
      </c>
      <c r="F232" s="18">
        <v>26967314766</v>
      </c>
      <c r="G232" s="17">
        <v>99311375484</v>
      </c>
    </row>
    <row r="233" spans="1:17" x14ac:dyDescent="0.25">
      <c r="C233" s="28" t="s">
        <v>26</v>
      </c>
      <c r="D233" s="27" t="s">
        <v>12</v>
      </c>
      <c r="E233" s="19">
        <v>35169342000</v>
      </c>
      <c r="F233" s="18">
        <v>18926565885</v>
      </c>
      <c r="G233" s="17">
        <v>16242776115</v>
      </c>
    </row>
    <row r="234" spans="1:17" x14ac:dyDescent="0.25">
      <c r="C234" s="26"/>
      <c r="D234" s="25" t="s">
        <v>25</v>
      </c>
      <c r="E234" s="22">
        <v>6600000000</v>
      </c>
      <c r="F234" s="21">
        <v>2145113800</v>
      </c>
      <c r="G234" s="20">
        <v>4454886200</v>
      </c>
    </row>
    <row r="235" spans="1:17" x14ac:dyDescent="0.25">
      <c r="C235" s="24"/>
      <c r="D235" s="23" t="s">
        <v>24</v>
      </c>
      <c r="E235" s="22">
        <v>80000000</v>
      </c>
      <c r="F235" s="21">
        <v>26715000</v>
      </c>
      <c r="G235" s="20">
        <v>53285000</v>
      </c>
    </row>
    <row r="236" spans="1:17" hidden="1" x14ac:dyDescent="0.25">
      <c r="C236" s="16" t="s">
        <v>44</v>
      </c>
      <c r="D236" s="15"/>
      <c r="E236" s="19">
        <v>41849342000</v>
      </c>
      <c r="F236" s="18">
        <v>21098394685</v>
      </c>
      <c r="G236" s="17">
        <v>20750947315</v>
      </c>
    </row>
    <row r="237" spans="1:17" x14ac:dyDescent="0.25">
      <c r="C237" s="6" t="s">
        <v>19</v>
      </c>
      <c r="D237" s="8" t="s">
        <v>18</v>
      </c>
      <c r="E237" s="19">
        <v>375000000</v>
      </c>
      <c r="F237" s="18">
        <v>375000000</v>
      </c>
      <c r="G237" s="17">
        <v>0</v>
      </c>
    </row>
    <row r="238" spans="1:17" hidden="1" x14ac:dyDescent="0.25">
      <c r="C238" s="16" t="s">
        <v>43</v>
      </c>
      <c r="D238" s="15"/>
      <c r="E238" s="19">
        <v>375000000</v>
      </c>
      <c r="F238" s="18">
        <v>375000000</v>
      </c>
      <c r="G238" s="17">
        <v>0</v>
      </c>
    </row>
    <row r="239" spans="1:17" x14ac:dyDescent="0.25">
      <c r="C239" s="6" t="s">
        <v>13</v>
      </c>
      <c r="D239" s="8" t="s">
        <v>12</v>
      </c>
      <c r="E239" s="19">
        <v>11060045000</v>
      </c>
      <c r="F239" s="18">
        <v>2433200000</v>
      </c>
      <c r="G239" s="17">
        <v>8626845000</v>
      </c>
    </row>
    <row r="240" spans="1:17" hidden="1" x14ac:dyDescent="0.25">
      <c r="C240" s="16" t="s">
        <v>42</v>
      </c>
      <c r="D240" s="15"/>
      <c r="E240" s="19">
        <v>11060045000</v>
      </c>
      <c r="F240" s="18">
        <v>2433200000</v>
      </c>
      <c r="G240" s="17">
        <v>8626845000</v>
      </c>
    </row>
    <row r="241" spans="3:24" x14ac:dyDescent="0.25">
      <c r="C241" s="16" t="s">
        <v>41</v>
      </c>
      <c r="D241" s="15"/>
      <c r="E241" s="14">
        <v>179563077250</v>
      </c>
      <c r="F241" s="13">
        <v>50873909451</v>
      </c>
      <c r="G241" s="12">
        <v>128689167799</v>
      </c>
    </row>
    <row r="242" spans="3:24" x14ac:dyDescent="0.25">
      <c r="D242"/>
    </row>
    <row r="243" spans="3:24" x14ac:dyDescent="0.25">
      <c r="C243" s="8"/>
      <c r="D243" s="8"/>
      <c r="E243" s="8"/>
      <c r="F243" s="11" t="s">
        <v>40</v>
      </c>
      <c r="G243" s="8"/>
      <c r="H243" s="8"/>
      <c r="I243" s="8"/>
      <c r="R243"/>
      <c r="S243"/>
      <c r="T243"/>
      <c r="U243"/>
      <c r="V243"/>
      <c r="W243"/>
      <c r="X243"/>
    </row>
    <row r="244" spans="3:24" x14ac:dyDescent="0.25">
      <c r="C244" s="10" t="s">
        <v>39</v>
      </c>
      <c r="D244" s="10" t="s">
        <v>38</v>
      </c>
      <c r="E244" s="10" t="s">
        <v>37</v>
      </c>
      <c r="F244" s="9" t="s">
        <v>36</v>
      </c>
      <c r="G244" s="9" t="s">
        <v>35</v>
      </c>
      <c r="H244" s="9" t="s">
        <v>34</v>
      </c>
      <c r="I244" s="8" t="s">
        <v>33</v>
      </c>
      <c r="R244"/>
      <c r="S244"/>
      <c r="T244"/>
      <c r="U244"/>
      <c r="V244"/>
      <c r="W244"/>
      <c r="X244"/>
    </row>
    <row r="245" spans="3:24" x14ac:dyDescent="0.25">
      <c r="C245" s="6" t="s">
        <v>32</v>
      </c>
      <c r="D245" s="8" t="s">
        <v>12</v>
      </c>
      <c r="E245" s="8" t="s">
        <v>11</v>
      </c>
      <c r="F245" s="7">
        <v>41650000000</v>
      </c>
      <c r="G245" s="7">
        <v>95000000</v>
      </c>
      <c r="H245" s="7"/>
      <c r="I245" s="4"/>
      <c r="R245"/>
      <c r="S245"/>
      <c r="T245"/>
      <c r="U245"/>
      <c r="V245"/>
      <c r="W245"/>
      <c r="X245"/>
    </row>
    <row r="246" spans="3:24" x14ac:dyDescent="0.25">
      <c r="C246" s="6"/>
      <c r="D246" s="8"/>
      <c r="E246" s="8" t="s">
        <v>10</v>
      </c>
      <c r="F246" s="7">
        <v>5428235405.8999996</v>
      </c>
      <c r="G246" s="7">
        <v>0</v>
      </c>
      <c r="H246" s="7"/>
      <c r="I246" s="4"/>
      <c r="R246"/>
      <c r="S246"/>
      <c r="T246"/>
      <c r="U246"/>
      <c r="V246"/>
      <c r="W246"/>
      <c r="X246"/>
    </row>
    <row r="247" spans="3:24" x14ac:dyDescent="0.25">
      <c r="C247" s="6"/>
      <c r="D247" s="8"/>
      <c r="E247" s="8" t="s">
        <v>9</v>
      </c>
      <c r="F247" s="7">
        <v>36221764594.099998</v>
      </c>
      <c r="G247" s="7">
        <v>95000000</v>
      </c>
      <c r="H247" s="7"/>
      <c r="I247" s="4"/>
      <c r="R247"/>
      <c r="S247"/>
      <c r="T247"/>
      <c r="U247"/>
      <c r="V247"/>
      <c r="W247"/>
      <c r="X247"/>
    </row>
    <row r="248" spans="3:24" x14ac:dyDescent="0.25">
      <c r="C248" s="6"/>
      <c r="D248" s="8"/>
      <c r="E248" s="8" t="s">
        <v>8</v>
      </c>
      <c r="F248" s="7">
        <v>16753720271</v>
      </c>
      <c r="G248" s="7">
        <v>0</v>
      </c>
      <c r="H248" s="7"/>
      <c r="I248" s="4"/>
      <c r="R248"/>
      <c r="S248"/>
      <c r="T248"/>
      <c r="U248"/>
      <c r="V248"/>
      <c r="W248"/>
      <c r="X248"/>
    </row>
    <row r="249" spans="3:24" x14ac:dyDescent="0.25">
      <c r="C249" s="6"/>
      <c r="D249" s="8" t="s">
        <v>31</v>
      </c>
      <c r="E249" s="8" t="s">
        <v>11</v>
      </c>
      <c r="F249" s="7"/>
      <c r="G249" s="7">
        <v>6000000000</v>
      </c>
      <c r="H249" s="7"/>
      <c r="I249" s="4"/>
      <c r="R249"/>
      <c r="S249"/>
      <c r="T249"/>
      <c r="U249"/>
      <c r="V249"/>
      <c r="W249"/>
      <c r="X249"/>
    </row>
    <row r="250" spans="3:24" x14ac:dyDescent="0.25">
      <c r="C250" s="6"/>
      <c r="D250" s="8"/>
      <c r="E250" s="8" t="s">
        <v>10</v>
      </c>
      <c r="F250" s="7"/>
      <c r="G250" s="7">
        <v>0</v>
      </c>
      <c r="H250" s="7"/>
      <c r="I250" s="4"/>
      <c r="R250"/>
      <c r="S250"/>
      <c r="T250"/>
      <c r="U250"/>
      <c r="V250"/>
      <c r="W250"/>
      <c r="X250"/>
    </row>
    <row r="251" spans="3:24" x14ac:dyDescent="0.25">
      <c r="C251" s="6"/>
      <c r="D251" s="8"/>
      <c r="E251" s="8" t="s">
        <v>9</v>
      </c>
      <c r="F251" s="7"/>
      <c r="G251" s="7">
        <v>6000000000</v>
      </c>
      <c r="H251" s="7"/>
      <c r="I251" s="4"/>
      <c r="R251"/>
      <c r="S251"/>
      <c r="T251"/>
      <c r="U251"/>
      <c r="V251"/>
      <c r="W251"/>
      <c r="X251"/>
    </row>
    <row r="252" spans="3:24" x14ac:dyDescent="0.25">
      <c r="C252" s="6"/>
      <c r="D252" s="8"/>
      <c r="E252" s="8" t="s">
        <v>8</v>
      </c>
      <c r="F252" s="7"/>
      <c r="G252" s="7">
        <v>0</v>
      </c>
      <c r="H252" s="7"/>
      <c r="I252" s="4"/>
      <c r="R252"/>
      <c r="S252"/>
      <c r="T252"/>
      <c r="U252"/>
      <c r="V252"/>
      <c r="W252"/>
      <c r="X252"/>
    </row>
    <row r="253" spans="3:24" x14ac:dyDescent="0.25">
      <c r="C253" s="6"/>
      <c r="D253" s="8" t="s">
        <v>24</v>
      </c>
      <c r="E253" s="8" t="s">
        <v>11</v>
      </c>
      <c r="F253" s="7"/>
      <c r="G253" s="7"/>
      <c r="H253" s="7"/>
      <c r="I253" s="4"/>
      <c r="R253"/>
      <c r="S253"/>
      <c r="T253"/>
      <c r="U253"/>
      <c r="V253"/>
      <c r="W253"/>
      <c r="X253"/>
    </row>
    <row r="254" spans="3:24" x14ac:dyDescent="0.25">
      <c r="C254" s="6"/>
      <c r="D254" s="8"/>
      <c r="E254" s="8" t="s">
        <v>10</v>
      </c>
      <c r="F254" s="7"/>
      <c r="G254" s="7"/>
      <c r="H254" s="7"/>
      <c r="I254" s="4"/>
      <c r="R254"/>
      <c r="S254"/>
      <c r="T254"/>
      <c r="U254"/>
      <c r="V254"/>
      <c r="W254"/>
      <c r="X254"/>
    </row>
    <row r="255" spans="3:24" x14ac:dyDescent="0.25">
      <c r="C255" s="6"/>
      <c r="D255" s="8"/>
      <c r="E255" s="8" t="s">
        <v>9</v>
      </c>
      <c r="F255" s="7"/>
      <c r="G255" s="7"/>
      <c r="H255" s="7"/>
      <c r="I255" s="4"/>
      <c r="R255"/>
      <c r="S255"/>
      <c r="T255"/>
      <c r="U255"/>
      <c r="V255"/>
      <c r="W255"/>
      <c r="X255"/>
    </row>
    <row r="256" spans="3:24" x14ac:dyDescent="0.25">
      <c r="C256" s="6"/>
      <c r="D256" s="8"/>
      <c r="E256" s="8" t="s">
        <v>8</v>
      </c>
      <c r="F256" s="7"/>
      <c r="G256" s="7"/>
      <c r="H256" s="7"/>
      <c r="I256" s="4"/>
      <c r="R256"/>
      <c r="S256"/>
      <c r="T256"/>
      <c r="U256"/>
      <c r="V256"/>
      <c r="W256"/>
      <c r="X256"/>
    </row>
    <row r="257" spans="3:24" hidden="1" x14ac:dyDescent="0.25">
      <c r="C257" s="6" t="s">
        <v>30</v>
      </c>
      <c r="D257" s="8"/>
      <c r="E257" s="8"/>
      <c r="F257" s="7">
        <v>41650000000</v>
      </c>
      <c r="G257" s="7">
        <v>6095000000</v>
      </c>
      <c r="H257" s="7"/>
      <c r="I257" s="4"/>
      <c r="R257"/>
      <c r="S257"/>
      <c r="T257"/>
      <c r="U257"/>
      <c r="V257"/>
      <c r="W257"/>
      <c r="X257"/>
    </row>
    <row r="258" spans="3:24" hidden="1" x14ac:dyDescent="0.25">
      <c r="C258" s="6" t="s">
        <v>29</v>
      </c>
      <c r="D258" s="8"/>
      <c r="E258" s="8"/>
      <c r="F258" s="7">
        <v>5428235405.8999996</v>
      </c>
      <c r="G258" s="7">
        <v>0</v>
      </c>
      <c r="H258" s="7"/>
      <c r="I258" s="4"/>
      <c r="R258"/>
      <c r="S258"/>
      <c r="T258"/>
      <c r="U258"/>
      <c r="V258"/>
      <c r="W258"/>
      <c r="X258"/>
    </row>
    <row r="259" spans="3:24" hidden="1" x14ac:dyDescent="0.25">
      <c r="C259" s="6" t="s">
        <v>28</v>
      </c>
      <c r="D259" s="8"/>
      <c r="E259" s="8"/>
      <c r="F259" s="7">
        <v>36221764594.099998</v>
      </c>
      <c r="G259" s="7">
        <v>6095000000</v>
      </c>
      <c r="H259" s="7"/>
      <c r="I259" s="4"/>
      <c r="R259"/>
      <c r="S259"/>
      <c r="T259"/>
    </row>
    <row r="260" spans="3:24" hidden="1" x14ac:dyDescent="0.25">
      <c r="C260" s="6" t="s">
        <v>27</v>
      </c>
      <c r="D260" s="8"/>
      <c r="E260" s="8"/>
      <c r="F260" s="7">
        <v>16753720271</v>
      </c>
      <c r="G260" s="7">
        <v>0</v>
      </c>
      <c r="H260" s="7"/>
      <c r="I260" s="4"/>
      <c r="R260"/>
      <c r="S260"/>
      <c r="T260"/>
    </row>
    <row r="261" spans="3:24" x14ac:dyDescent="0.25">
      <c r="C261" s="6" t="s">
        <v>26</v>
      </c>
      <c r="D261" s="8" t="s">
        <v>12</v>
      </c>
      <c r="E261" s="8" t="s">
        <v>11</v>
      </c>
      <c r="F261" s="7">
        <v>500000000</v>
      </c>
      <c r="G261" s="7"/>
      <c r="H261" s="7"/>
      <c r="I261" s="4"/>
      <c r="R261"/>
      <c r="S261"/>
      <c r="T261"/>
    </row>
    <row r="262" spans="3:24" x14ac:dyDescent="0.25">
      <c r="C262" s="6"/>
      <c r="D262" s="8"/>
      <c r="E262" s="8" t="s">
        <v>10</v>
      </c>
      <c r="F262" s="7">
        <v>48798500</v>
      </c>
      <c r="G262" s="7"/>
      <c r="H262" s="7"/>
      <c r="I262" s="4"/>
      <c r="R262"/>
      <c r="S262"/>
      <c r="T262"/>
    </row>
    <row r="263" spans="3:24" x14ac:dyDescent="0.25">
      <c r="C263" s="6"/>
      <c r="D263" s="8"/>
      <c r="E263" s="8" t="s">
        <v>9</v>
      </c>
      <c r="F263" s="7">
        <v>451201500</v>
      </c>
      <c r="G263" s="7"/>
      <c r="H263" s="7"/>
      <c r="I263" s="4"/>
      <c r="R263"/>
      <c r="S263"/>
      <c r="T263"/>
    </row>
    <row r="264" spans="3:24" x14ac:dyDescent="0.25">
      <c r="C264" s="6"/>
      <c r="D264" s="8"/>
      <c r="E264" s="8" t="s">
        <v>8</v>
      </c>
      <c r="F264" s="7">
        <v>161810500</v>
      </c>
      <c r="G264" s="7"/>
      <c r="H264" s="7"/>
      <c r="I264" s="4"/>
      <c r="R264"/>
      <c r="S264"/>
      <c r="T264"/>
    </row>
    <row r="265" spans="3:24" x14ac:dyDescent="0.25">
      <c r="C265" s="6"/>
      <c r="D265" s="8" t="s">
        <v>25</v>
      </c>
      <c r="E265" s="8" t="s">
        <v>11</v>
      </c>
      <c r="F265" s="7">
        <v>500000000</v>
      </c>
      <c r="G265" s="7"/>
      <c r="H265" s="7">
        <v>1200000000</v>
      </c>
      <c r="I265" s="4"/>
      <c r="R265"/>
      <c r="S265"/>
      <c r="T265"/>
    </row>
    <row r="266" spans="3:24" x14ac:dyDescent="0.25">
      <c r="C266" s="6"/>
      <c r="D266" s="8"/>
      <c r="E266" s="8" t="s">
        <v>10</v>
      </c>
      <c r="F266" s="7">
        <v>500000000</v>
      </c>
      <c r="G266" s="7"/>
      <c r="H266" s="7">
        <v>0</v>
      </c>
      <c r="I266" s="4"/>
      <c r="R266"/>
      <c r="S266"/>
      <c r="T266"/>
    </row>
    <row r="267" spans="3:24" x14ac:dyDescent="0.25">
      <c r="C267" s="6"/>
      <c r="D267" s="8"/>
      <c r="E267" s="8" t="s">
        <v>9</v>
      </c>
      <c r="F267" s="7">
        <v>0</v>
      </c>
      <c r="G267" s="7"/>
      <c r="H267" s="7">
        <v>1200000000</v>
      </c>
      <c r="I267" s="4"/>
      <c r="R267"/>
      <c r="S267"/>
      <c r="T267"/>
    </row>
    <row r="268" spans="3:24" x14ac:dyDescent="0.25">
      <c r="C268" s="6"/>
      <c r="D268" s="8"/>
      <c r="E268" s="8" t="s">
        <v>8</v>
      </c>
      <c r="F268" s="7">
        <v>0</v>
      </c>
      <c r="G268" s="7"/>
      <c r="H268" s="7">
        <v>0</v>
      </c>
      <c r="I268" s="4"/>
      <c r="R268"/>
      <c r="S268"/>
      <c r="T268"/>
    </row>
    <row r="269" spans="3:24" x14ac:dyDescent="0.25">
      <c r="C269" s="6"/>
      <c r="D269" s="8" t="s">
        <v>24</v>
      </c>
      <c r="E269" s="8" t="s">
        <v>11</v>
      </c>
      <c r="F269" s="7"/>
      <c r="G269" s="7"/>
      <c r="H269" s="7"/>
      <c r="I269" s="4"/>
      <c r="R269"/>
      <c r="S269"/>
      <c r="T269"/>
    </row>
    <row r="270" spans="3:24" x14ac:dyDescent="0.25">
      <c r="C270" s="6"/>
      <c r="D270" s="8"/>
      <c r="E270" s="8" t="s">
        <v>10</v>
      </c>
      <c r="F270" s="7"/>
      <c r="G270" s="7"/>
      <c r="H270" s="7"/>
      <c r="I270" s="4"/>
      <c r="R270"/>
      <c r="S270"/>
      <c r="T270"/>
    </row>
    <row r="271" spans="3:24" x14ac:dyDescent="0.25">
      <c r="C271" s="6"/>
      <c r="D271" s="8"/>
      <c r="E271" s="8" t="s">
        <v>9</v>
      </c>
      <c r="F271" s="7"/>
      <c r="G271" s="7"/>
      <c r="H271" s="7"/>
      <c r="I271" s="4"/>
      <c r="R271"/>
      <c r="S271"/>
      <c r="T271"/>
    </row>
    <row r="272" spans="3:24" x14ac:dyDescent="0.25">
      <c r="C272" s="6"/>
      <c r="D272" s="8"/>
      <c r="E272" s="8" t="s">
        <v>8</v>
      </c>
      <c r="F272" s="7"/>
      <c r="G272" s="7"/>
      <c r="H272" s="7"/>
      <c r="I272" s="4"/>
      <c r="R272"/>
      <c r="S272"/>
      <c r="T272"/>
    </row>
    <row r="273" spans="3:20" hidden="1" x14ac:dyDescent="0.25">
      <c r="C273" s="6" t="s">
        <v>23</v>
      </c>
      <c r="D273" s="8"/>
      <c r="E273" s="8"/>
      <c r="F273" s="7">
        <v>1000000000</v>
      </c>
      <c r="G273" s="7"/>
      <c r="H273" s="7">
        <v>1200000000</v>
      </c>
      <c r="I273" s="4"/>
      <c r="R273"/>
      <c r="S273"/>
      <c r="T273"/>
    </row>
    <row r="274" spans="3:20" hidden="1" x14ac:dyDescent="0.25">
      <c r="C274" s="6" t="s">
        <v>22</v>
      </c>
      <c r="D274" s="8"/>
      <c r="E274" s="8"/>
      <c r="F274" s="7">
        <v>548798500</v>
      </c>
      <c r="G274" s="7"/>
      <c r="H274" s="7">
        <v>0</v>
      </c>
      <c r="I274" s="4"/>
      <c r="R274"/>
      <c r="S274"/>
      <c r="T274"/>
    </row>
    <row r="275" spans="3:20" hidden="1" x14ac:dyDescent="0.25">
      <c r="C275" s="6" t="s">
        <v>21</v>
      </c>
      <c r="D275" s="8"/>
      <c r="E275" s="8"/>
      <c r="F275" s="7">
        <v>451201500</v>
      </c>
      <c r="G275" s="7"/>
      <c r="H275" s="7">
        <v>1200000000</v>
      </c>
      <c r="I275" s="4"/>
      <c r="R275"/>
      <c r="S275"/>
      <c r="T275"/>
    </row>
    <row r="276" spans="3:20" hidden="1" x14ac:dyDescent="0.25">
      <c r="C276" s="6" t="s">
        <v>20</v>
      </c>
      <c r="D276" s="8"/>
      <c r="E276" s="8"/>
      <c r="F276" s="7">
        <v>161810500</v>
      </c>
      <c r="G276" s="7"/>
      <c r="H276" s="7">
        <v>0</v>
      </c>
      <c r="I276" s="4"/>
      <c r="R276"/>
      <c r="S276"/>
      <c r="T276"/>
    </row>
    <row r="277" spans="3:20" x14ac:dyDescent="0.25">
      <c r="C277" s="6" t="s">
        <v>19</v>
      </c>
      <c r="D277" s="8" t="s">
        <v>18</v>
      </c>
      <c r="E277" s="8" t="s">
        <v>11</v>
      </c>
      <c r="F277" s="7"/>
      <c r="G277" s="7"/>
      <c r="H277" s="7"/>
      <c r="I277" s="4"/>
      <c r="R277"/>
      <c r="S277"/>
      <c r="T277"/>
    </row>
    <row r="278" spans="3:20" x14ac:dyDescent="0.25">
      <c r="C278" s="6"/>
      <c r="D278" s="8"/>
      <c r="E278" s="8" t="s">
        <v>10</v>
      </c>
      <c r="F278" s="7"/>
      <c r="G278" s="7"/>
      <c r="H278" s="7"/>
      <c r="I278" s="4"/>
      <c r="R278"/>
      <c r="S278"/>
      <c r="T278"/>
    </row>
    <row r="279" spans="3:20" x14ac:dyDescent="0.25">
      <c r="C279" s="6"/>
      <c r="D279" s="8"/>
      <c r="E279" s="8" t="s">
        <v>9</v>
      </c>
      <c r="F279" s="7"/>
      <c r="G279" s="7"/>
      <c r="H279" s="7"/>
      <c r="I279" s="4"/>
      <c r="R279"/>
      <c r="S279"/>
      <c r="T279"/>
    </row>
    <row r="280" spans="3:20" x14ac:dyDescent="0.25">
      <c r="C280" s="6"/>
      <c r="D280" s="8"/>
      <c r="E280" s="8" t="s">
        <v>8</v>
      </c>
      <c r="F280" s="7"/>
      <c r="G280" s="7"/>
      <c r="H280" s="7"/>
      <c r="I280" s="4"/>
    </row>
    <row r="281" spans="3:20" hidden="1" x14ac:dyDescent="0.25">
      <c r="C281" s="6" t="s">
        <v>17</v>
      </c>
      <c r="D281" s="8"/>
      <c r="E281" s="8"/>
      <c r="F281" s="7"/>
      <c r="G281" s="7"/>
      <c r="H281" s="7"/>
      <c r="I281" s="4"/>
    </row>
    <row r="282" spans="3:20" hidden="1" x14ac:dyDescent="0.25">
      <c r="C282" s="6" t="s">
        <v>16</v>
      </c>
      <c r="D282" s="8"/>
      <c r="E282" s="8"/>
      <c r="F282" s="7"/>
      <c r="G282" s="7"/>
      <c r="H282" s="7"/>
      <c r="I282" s="4"/>
    </row>
    <row r="283" spans="3:20" hidden="1" x14ac:dyDescent="0.25">
      <c r="C283" s="6" t="s">
        <v>15</v>
      </c>
      <c r="D283" s="8"/>
      <c r="E283" s="8"/>
      <c r="F283" s="7"/>
      <c r="G283" s="7"/>
      <c r="H283" s="7"/>
      <c r="I283" s="4"/>
    </row>
    <row r="284" spans="3:20" hidden="1" x14ac:dyDescent="0.25">
      <c r="C284" s="6" t="s">
        <v>14</v>
      </c>
      <c r="D284" s="8"/>
      <c r="E284" s="8"/>
      <c r="F284" s="7"/>
      <c r="G284" s="7"/>
      <c r="H284" s="7"/>
      <c r="I284" s="4"/>
    </row>
    <row r="285" spans="3:20" x14ac:dyDescent="0.25">
      <c r="C285" s="6" t="s">
        <v>13</v>
      </c>
      <c r="D285" s="8" t="s">
        <v>12</v>
      </c>
      <c r="E285" s="8" t="s">
        <v>11</v>
      </c>
      <c r="F285" s="7">
        <v>1000000000</v>
      </c>
      <c r="G285" s="7">
        <v>10000000</v>
      </c>
      <c r="H285" s="7"/>
      <c r="I285" s="4"/>
    </row>
    <row r="286" spans="3:20" x14ac:dyDescent="0.25">
      <c r="C286" s="6"/>
      <c r="D286" s="8"/>
      <c r="E286" s="8" t="s">
        <v>10</v>
      </c>
      <c r="F286" s="7">
        <v>750000000</v>
      </c>
      <c r="G286" s="7">
        <v>2145000</v>
      </c>
      <c r="H286" s="7"/>
      <c r="I286" s="4"/>
    </row>
    <row r="287" spans="3:20" x14ac:dyDescent="0.25">
      <c r="C287" s="6"/>
      <c r="D287" s="8"/>
      <c r="E287" s="8" t="s">
        <v>9</v>
      </c>
      <c r="F287" s="7">
        <v>250000000</v>
      </c>
      <c r="G287" s="7">
        <v>7855000</v>
      </c>
      <c r="H287" s="7"/>
      <c r="I287" s="4"/>
    </row>
    <row r="288" spans="3:20" x14ac:dyDescent="0.25">
      <c r="C288" s="6"/>
      <c r="D288" s="8"/>
      <c r="E288" s="8" t="s">
        <v>8</v>
      </c>
      <c r="F288" s="7">
        <v>2644125000</v>
      </c>
      <c r="G288" s="7">
        <v>0</v>
      </c>
      <c r="H288" s="7"/>
      <c r="I288" s="4"/>
    </row>
    <row r="289" spans="3:9" hidden="1" x14ac:dyDescent="0.25">
      <c r="C289" s="8" t="s">
        <v>7</v>
      </c>
      <c r="D289" s="8"/>
      <c r="E289" s="8"/>
      <c r="F289" s="7">
        <v>1000000000</v>
      </c>
      <c r="G289" s="7">
        <v>10000000</v>
      </c>
      <c r="H289" s="7"/>
      <c r="I289" s="4"/>
    </row>
    <row r="290" spans="3:9" hidden="1" x14ac:dyDescent="0.25">
      <c r="C290" s="8" t="s">
        <v>6</v>
      </c>
      <c r="D290" s="8"/>
      <c r="E290" s="8"/>
      <c r="F290" s="7">
        <v>750000000</v>
      </c>
      <c r="G290" s="7">
        <v>2145000</v>
      </c>
      <c r="H290" s="7"/>
      <c r="I290" s="4"/>
    </row>
    <row r="291" spans="3:9" hidden="1" x14ac:dyDescent="0.25">
      <c r="C291" s="8" t="s">
        <v>5</v>
      </c>
      <c r="D291" s="8"/>
      <c r="E291" s="8"/>
      <c r="F291" s="7">
        <v>250000000</v>
      </c>
      <c r="G291" s="7">
        <v>7855000</v>
      </c>
      <c r="H291" s="7"/>
      <c r="I291" s="4"/>
    </row>
    <row r="292" spans="3:9" hidden="1" x14ac:dyDescent="0.25">
      <c r="C292" s="8" t="s">
        <v>4</v>
      </c>
      <c r="D292" s="8"/>
      <c r="E292" s="8"/>
      <c r="F292" s="7">
        <v>2644125000</v>
      </c>
      <c r="G292" s="7">
        <v>0</v>
      </c>
      <c r="H292" s="7"/>
      <c r="I292" s="4"/>
    </row>
    <row r="293" spans="3:9" x14ac:dyDescent="0.25">
      <c r="C293" s="6" t="s">
        <v>3</v>
      </c>
      <c r="D293" s="6"/>
      <c r="E293" s="6"/>
      <c r="F293" s="5">
        <v>43650000000</v>
      </c>
      <c r="G293" s="5">
        <v>6105000000</v>
      </c>
      <c r="H293" s="5">
        <v>1200000000</v>
      </c>
      <c r="I293" s="4"/>
    </row>
    <row r="294" spans="3:9" x14ac:dyDescent="0.25">
      <c r="C294" s="6" t="s">
        <v>2</v>
      </c>
      <c r="D294" s="6"/>
      <c r="E294" s="6"/>
      <c r="F294" s="5">
        <v>6727033905.8999996</v>
      </c>
      <c r="G294" s="5">
        <v>2145000</v>
      </c>
      <c r="H294" s="5">
        <v>0</v>
      </c>
      <c r="I294" s="4"/>
    </row>
    <row r="295" spans="3:9" x14ac:dyDescent="0.25">
      <c r="C295" s="6" t="s">
        <v>1</v>
      </c>
      <c r="D295" s="6"/>
      <c r="E295" s="6"/>
      <c r="F295" s="5">
        <v>36922966094.099998</v>
      </c>
      <c r="G295" s="5">
        <v>6102855000</v>
      </c>
      <c r="H295" s="5">
        <v>1200000000</v>
      </c>
      <c r="I295" s="4"/>
    </row>
    <row r="296" spans="3:9" x14ac:dyDescent="0.25">
      <c r="C296" s="6" t="s">
        <v>0</v>
      </c>
      <c r="D296" s="6"/>
      <c r="E296" s="6"/>
      <c r="F296" s="5">
        <v>19559655771</v>
      </c>
      <c r="G296" s="5">
        <v>0</v>
      </c>
      <c r="H296" s="5">
        <v>0</v>
      </c>
      <c r="I296" s="4"/>
    </row>
    <row r="297" spans="3:9" x14ac:dyDescent="0.25">
      <c r="D297"/>
    </row>
    <row r="298" spans="3:9" x14ac:dyDescent="0.25">
      <c r="D298"/>
    </row>
    <row r="299" spans="3:9" x14ac:dyDescent="0.25">
      <c r="D299"/>
    </row>
    <row r="300" spans="3:9" x14ac:dyDescent="0.25">
      <c r="D300"/>
    </row>
    <row r="301" spans="3:9" x14ac:dyDescent="0.25">
      <c r="D301"/>
    </row>
    <row r="302" spans="3:9" x14ac:dyDescent="0.25">
      <c r="D302"/>
    </row>
    <row r="303" spans="3:9" x14ac:dyDescent="0.25">
      <c r="D303"/>
    </row>
    <row r="304" spans="3:9" x14ac:dyDescent="0.25">
      <c r="D304"/>
    </row>
    <row r="305" spans="4:4" x14ac:dyDescent="0.25">
      <c r="D305"/>
    </row>
    <row r="306" spans="4:4" x14ac:dyDescent="0.25">
      <c r="D306"/>
    </row>
    <row r="307" spans="4:4" x14ac:dyDescent="0.25">
      <c r="D307"/>
    </row>
    <row r="308" spans="4:4" x14ac:dyDescent="0.25">
      <c r="D308"/>
    </row>
    <row r="309" spans="4:4" x14ac:dyDescent="0.25">
      <c r="D309"/>
    </row>
    <row r="310" spans="4:4" x14ac:dyDescent="0.25">
      <c r="D310"/>
    </row>
    <row r="311" spans="4:4" x14ac:dyDescent="0.25">
      <c r="D311"/>
    </row>
    <row r="312" spans="4:4" x14ac:dyDescent="0.25">
      <c r="D312"/>
    </row>
    <row r="313" spans="4:4" x14ac:dyDescent="0.25">
      <c r="D313"/>
    </row>
    <row r="314" spans="4:4" x14ac:dyDescent="0.25">
      <c r="D314"/>
    </row>
    <row r="315" spans="4:4" x14ac:dyDescent="0.25">
      <c r="D315"/>
    </row>
    <row r="316" spans="4:4" x14ac:dyDescent="0.25">
      <c r="D316"/>
    </row>
    <row r="317" spans="4:4" x14ac:dyDescent="0.25">
      <c r="D317"/>
    </row>
    <row r="318" spans="4:4" x14ac:dyDescent="0.25">
      <c r="D318"/>
    </row>
    <row r="319" spans="4:4" x14ac:dyDescent="0.25">
      <c r="D319"/>
    </row>
    <row r="320" spans="4:4" x14ac:dyDescent="0.25">
      <c r="D320"/>
    </row>
    <row r="321" spans="4:4" x14ac:dyDescent="0.25">
      <c r="D321"/>
    </row>
    <row r="322" spans="4:4" x14ac:dyDescent="0.25">
      <c r="D322"/>
    </row>
    <row r="323" spans="4:4" x14ac:dyDescent="0.25">
      <c r="D323"/>
    </row>
    <row r="324" spans="4:4" x14ac:dyDescent="0.25">
      <c r="D324"/>
    </row>
    <row r="325" spans="4:4" x14ac:dyDescent="0.25">
      <c r="D325"/>
    </row>
    <row r="326" spans="4:4" x14ac:dyDescent="0.25">
      <c r="D326"/>
    </row>
    <row r="327" spans="4:4" x14ac:dyDescent="0.25">
      <c r="D327"/>
    </row>
    <row r="328" spans="4:4" x14ac:dyDescent="0.25">
      <c r="D328"/>
    </row>
    <row r="329" spans="4:4" x14ac:dyDescent="0.25">
      <c r="D329"/>
    </row>
    <row r="330" spans="4:4" x14ac:dyDescent="0.25">
      <c r="D330"/>
    </row>
    <row r="331" spans="4:4" x14ac:dyDescent="0.25">
      <c r="D331"/>
    </row>
    <row r="332" spans="4:4" x14ac:dyDescent="0.25">
      <c r="D332"/>
    </row>
    <row r="333" spans="4:4" x14ac:dyDescent="0.25">
      <c r="D333"/>
    </row>
    <row r="334" spans="4:4" x14ac:dyDescent="0.25">
      <c r="D334"/>
    </row>
    <row r="335" spans="4:4" x14ac:dyDescent="0.25">
      <c r="D335"/>
    </row>
    <row r="336" spans="4:4" x14ac:dyDescent="0.25">
      <c r="D336"/>
    </row>
    <row r="337" spans="4:4" x14ac:dyDescent="0.25">
      <c r="D337"/>
    </row>
    <row r="338" spans="4:4" x14ac:dyDescent="0.25">
      <c r="D338"/>
    </row>
    <row r="339" spans="4:4" x14ac:dyDescent="0.25">
      <c r="D339"/>
    </row>
    <row r="340" spans="4:4" x14ac:dyDescent="0.25">
      <c r="D340"/>
    </row>
    <row r="341" spans="4:4" x14ac:dyDescent="0.25">
      <c r="D341"/>
    </row>
    <row r="342" spans="4:4" x14ac:dyDescent="0.25">
      <c r="D342"/>
    </row>
    <row r="343" spans="4:4" x14ac:dyDescent="0.25">
      <c r="D343"/>
    </row>
    <row r="344" spans="4:4" x14ac:dyDescent="0.25">
      <c r="D344"/>
    </row>
    <row r="345" spans="4:4" x14ac:dyDescent="0.25">
      <c r="D345"/>
    </row>
    <row r="346" spans="4:4" x14ac:dyDescent="0.25">
      <c r="D346"/>
    </row>
    <row r="347" spans="4:4" x14ac:dyDescent="0.25">
      <c r="D347"/>
    </row>
    <row r="348" spans="4:4" x14ac:dyDescent="0.25">
      <c r="D348"/>
    </row>
    <row r="349" spans="4:4" x14ac:dyDescent="0.25">
      <c r="D349"/>
    </row>
    <row r="350" spans="4:4" x14ac:dyDescent="0.25">
      <c r="D350"/>
    </row>
    <row r="351" spans="4:4" x14ac:dyDescent="0.25">
      <c r="D351"/>
    </row>
    <row r="352" spans="4:4" x14ac:dyDescent="0.25">
      <c r="D352"/>
    </row>
    <row r="353" spans="4:4" x14ac:dyDescent="0.25">
      <c r="D353"/>
    </row>
    <row r="354" spans="4:4" x14ac:dyDescent="0.25">
      <c r="D354"/>
    </row>
    <row r="355" spans="4:4" x14ac:dyDescent="0.25">
      <c r="D355"/>
    </row>
    <row r="356" spans="4:4" x14ac:dyDescent="0.25">
      <c r="D356"/>
    </row>
    <row r="357" spans="4:4" x14ac:dyDescent="0.25">
      <c r="D357"/>
    </row>
    <row r="358" spans="4:4" x14ac:dyDescent="0.25">
      <c r="D358"/>
    </row>
    <row r="359" spans="4:4" x14ac:dyDescent="0.25">
      <c r="D359"/>
    </row>
    <row r="360" spans="4:4" x14ac:dyDescent="0.25">
      <c r="D360"/>
    </row>
    <row r="361" spans="4:4" x14ac:dyDescent="0.25">
      <c r="D361"/>
    </row>
    <row r="362" spans="4:4" x14ac:dyDescent="0.25">
      <c r="D362"/>
    </row>
    <row r="363" spans="4:4" x14ac:dyDescent="0.25">
      <c r="D363"/>
    </row>
    <row r="364" spans="4:4" x14ac:dyDescent="0.25">
      <c r="D364"/>
    </row>
    <row r="365" spans="4:4" x14ac:dyDescent="0.25">
      <c r="D365"/>
    </row>
    <row r="366" spans="4:4" x14ac:dyDescent="0.25">
      <c r="D366"/>
    </row>
    <row r="367" spans="4:4" x14ac:dyDescent="0.25">
      <c r="D367"/>
    </row>
    <row r="368" spans="4:4" x14ac:dyDescent="0.25">
      <c r="D368"/>
    </row>
    <row r="369" spans="4:4" x14ac:dyDescent="0.25">
      <c r="D369"/>
    </row>
    <row r="370" spans="4:4" x14ac:dyDescent="0.25">
      <c r="D370"/>
    </row>
    <row r="371" spans="4:4" x14ac:dyDescent="0.25">
      <c r="D371"/>
    </row>
    <row r="372" spans="4:4" x14ac:dyDescent="0.25">
      <c r="D372"/>
    </row>
    <row r="373" spans="4:4" x14ac:dyDescent="0.25">
      <c r="D373"/>
    </row>
    <row r="374" spans="4:4" x14ac:dyDescent="0.25">
      <c r="D374"/>
    </row>
    <row r="375" spans="4:4" x14ac:dyDescent="0.25">
      <c r="D375"/>
    </row>
    <row r="376" spans="4:4" x14ac:dyDescent="0.25">
      <c r="D376"/>
    </row>
    <row r="377" spans="4:4" x14ac:dyDescent="0.25">
      <c r="D377"/>
    </row>
    <row r="378" spans="4:4" x14ac:dyDescent="0.25">
      <c r="D378"/>
    </row>
    <row r="379" spans="4:4" x14ac:dyDescent="0.25">
      <c r="D379"/>
    </row>
    <row r="380" spans="4:4" x14ac:dyDescent="0.25">
      <c r="D380"/>
    </row>
    <row r="381" spans="4:4" x14ac:dyDescent="0.25">
      <c r="D381"/>
    </row>
    <row r="382" spans="4:4" x14ac:dyDescent="0.25">
      <c r="D382"/>
    </row>
    <row r="383" spans="4:4" x14ac:dyDescent="0.25">
      <c r="D383"/>
    </row>
    <row r="384" spans="4:4" x14ac:dyDescent="0.25">
      <c r="D384"/>
    </row>
    <row r="385" spans="4:4" x14ac:dyDescent="0.25">
      <c r="D385"/>
    </row>
    <row r="386" spans="4:4" x14ac:dyDescent="0.25">
      <c r="D386"/>
    </row>
    <row r="387" spans="4:4" x14ac:dyDescent="0.25">
      <c r="D387"/>
    </row>
    <row r="388" spans="4:4" x14ac:dyDescent="0.25">
      <c r="D388"/>
    </row>
    <row r="389" spans="4:4" x14ac:dyDescent="0.25">
      <c r="D389"/>
    </row>
    <row r="390" spans="4:4" x14ac:dyDescent="0.25">
      <c r="D390"/>
    </row>
    <row r="391" spans="4:4" x14ac:dyDescent="0.25">
      <c r="D391"/>
    </row>
    <row r="392" spans="4:4" x14ac:dyDescent="0.25">
      <c r="D392"/>
    </row>
    <row r="393" spans="4:4" x14ac:dyDescent="0.25">
      <c r="D393"/>
    </row>
    <row r="394" spans="4:4" x14ac:dyDescent="0.25">
      <c r="D394"/>
    </row>
    <row r="395" spans="4:4" x14ac:dyDescent="0.25">
      <c r="D395"/>
    </row>
    <row r="396" spans="4:4" x14ac:dyDescent="0.25">
      <c r="D396"/>
    </row>
    <row r="397" spans="4:4" x14ac:dyDescent="0.25">
      <c r="D397"/>
    </row>
    <row r="398" spans="4:4" x14ac:dyDescent="0.25">
      <c r="D398"/>
    </row>
    <row r="399" spans="4:4" x14ac:dyDescent="0.25">
      <c r="D399"/>
    </row>
    <row r="400" spans="4:4" x14ac:dyDescent="0.25">
      <c r="D400"/>
    </row>
    <row r="401" spans="4:4" x14ac:dyDescent="0.25">
      <c r="D401"/>
    </row>
    <row r="402" spans="4:4" x14ac:dyDescent="0.25">
      <c r="D402"/>
    </row>
    <row r="403" spans="4:4" x14ac:dyDescent="0.25">
      <c r="D403"/>
    </row>
    <row r="404" spans="4:4" x14ac:dyDescent="0.25">
      <c r="D404"/>
    </row>
    <row r="405" spans="4:4" x14ac:dyDescent="0.25">
      <c r="D405"/>
    </row>
    <row r="406" spans="4:4" x14ac:dyDescent="0.25">
      <c r="D406"/>
    </row>
    <row r="407" spans="4:4" x14ac:dyDescent="0.25">
      <c r="D407"/>
    </row>
    <row r="408" spans="4:4" x14ac:dyDescent="0.25">
      <c r="D408"/>
    </row>
    <row r="409" spans="4:4" x14ac:dyDescent="0.25">
      <c r="D409"/>
    </row>
    <row r="410" spans="4:4" x14ac:dyDescent="0.25">
      <c r="D410"/>
    </row>
    <row r="411" spans="4:4" x14ac:dyDescent="0.25">
      <c r="D411"/>
    </row>
    <row r="412" spans="4:4" x14ac:dyDescent="0.25">
      <c r="D412"/>
    </row>
    <row r="413" spans="4:4" x14ac:dyDescent="0.25">
      <c r="D413"/>
    </row>
    <row r="414" spans="4:4" x14ac:dyDescent="0.25">
      <c r="D414"/>
    </row>
    <row r="415" spans="4:4" x14ac:dyDescent="0.25">
      <c r="D415"/>
    </row>
    <row r="416" spans="4:4" x14ac:dyDescent="0.25">
      <c r="D416"/>
    </row>
    <row r="417" spans="4:4" x14ac:dyDescent="0.25">
      <c r="D417"/>
    </row>
    <row r="418" spans="4:4" x14ac:dyDescent="0.25">
      <c r="D418"/>
    </row>
    <row r="419" spans="4:4" x14ac:dyDescent="0.25">
      <c r="D419"/>
    </row>
    <row r="420" spans="4:4" x14ac:dyDescent="0.25">
      <c r="D420"/>
    </row>
    <row r="421" spans="4:4" x14ac:dyDescent="0.25">
      <c r="D421"/>
    </row>
    <row r="422" spans="4:4" x14ac:dyDescent="0.25">
      <c r="D422"/>
    </row>
    <row r="423" spans="4:4" x14ac:dyDescent="0.25">
      <c r="D423"/>
    </row>
    <row r="424" spans="4:4" x14ac:dyDescent="0.25">
      <c r="D424"/>
    </row>
    <row r="425" spans="4:4" x14ac:dyDescent="0.25">
      <c r="D425"/>
    </row>
    <row r="426" spans="4:4" x14ac:dyDescent="0.25">
      <c r="D426"/>
    </row>
    <row r="427" spans="4:4" x14ac:dyDescent="0.25">
      <c r="D427"/>
    </row>
    <row r="428" spans="4:4" x14ac:dyDescent="0.25">
      <c r="D428"/>
    </row>
    <row r="429" spans="4:4" x14ac:dyDescent="0.25">
      <c r="D429"/>
    </row>
    <row r="430" spans="4:4" x14ac:dyDescent="0.25">
      <c r="D430"/>
    </row>
    <row r="431" spans="4:4" x14ac:dyDescent="0.25">
      <c r="D431"/>
    </row>
    <row r="432" spans="4:4" x14ac:dyDescent="0.25">
      <c r="D432"/>
    </row>
    <row r="433" spans="4:4" x14ac:dyDescent="0.25">
      <c r="D433"/>
    </row>
    <row r="434" spans="4:4" x14ac:dyDescent="0.25">
      <c r="D434"/>
    </row>
    <row r="435" spans="4:4" x14ac:dyDescent="0.25">
      <c r="D435"/>
    </row>
    <row r="436" spans="4:4" x14ac:dyDescent="0.25">
      <c r="D436"/>
    </row>
    <row r="437" spans="4:4" x14ac:dyDescent="0.25">
      <c r="D437"/>
    </row>
    <row r="438" spans="4:4" x14ac:dyDescent="0.25">
      <c r="D438"/>
    </row>
    <row r="439" spans="4:4" x14ac:dyDescent="0.25">
      <c r="D439"/>
    </row>
    <row r="440" spans="4:4" x14ac:dyDescent="0.25">
      <c r="D440"/>
    </row>
    <row r="441" spans="4:4" x14ac:dyDescent="0.25">
      <c r="D441"/>
    </row>
    <row r="442" spans="4:4" x14ac:dyDescent="0.25">
      <c r="D442"/>
    </row>
    <row r="443" spans="4:4" x14ac:dyDescent="0.25">
      <c r="D443"/>
    </row>
    <row r="444" spans="4:4" x14ac:dyDescent="0.25">
      <c r="D444"/>
    </row>
    <row r="445" spans="4:4" x14ac:dyDescent="0.25">
      <c r="D445"/>
    </row>
    <row r="446" spans="4:4" x14ac:dyDescent="0.25">
      <c r="D446"/>
    </row>
    <row r="447" spans="4:4" x14ac:dyDescent="0.25">
      <c r="D447"/>
    </row>
    <row r="448" spans="4:4" x14ac:dyDescent="0.25">
      <c r="D448"/>
    </row>
    <row r="449" spans="4:4" x14ac:dyDescent="0.25">
      <c r="D449"/>
    </row>
    <row r="450" spans="4:4" x14ac:dyDescent="0.25">
      <c r="D450"/>
    </row>
    <row r="451" spans="4:4" x14ac:dyDescent="0.25">
      <c r="D451"/>
    </row>
    <row r="452" spans="4:4" x14ac:dyDescent="0.25">
      <c r="D452"/>
    </row>
    <row r="453" spans="4:4" x14ac:dyDescent="0.25">
      <c r="D453"/>
    </row>
    <row r="454" spans="4:4" x14ac:dyDescent="0.25">
      <c r="D454"/>
    </row>
    <row r="455" spans="4:4" x14ac:dyDescent="0.25">
      <c r="D455"/>
    </row>
    <row r="456" spans="4:4" x14ac:dyDescent="0.25">
      <c r="D456"/>
    </row>
    <row r="457" spans="4:4" x14ac:dyDescent="0.25">
      <c r="D457"/>
    </row>
    <row r="458" spans="4:4" x14ac:dyDescent="0.25">
      <c r="D458"/>
    </row>
    <row r="459" spans="4:4" x14ac:dyDescent="0.25">
      <c r="D459"/>
    </row>
    <row r="460" spans="4:4" x14ac:dyDescent="0.25">
      <c r="D460"/>
    </row>
    <row r="461" spans="4:4" x14ac:dyDescent="0.25">
      <c r="D461"/>
    </row>
    <row r="462" spans="4:4" x14ac:dyDescent="0.25">
      <c r="D462"/>
    </row>
    <row r="463" spans="4:4" x14ac:dyDescent="0.25">
      <c r="D463"/>
    </row>
    <row r="464" spans="4:4" x14ac:dyDescent="0.25">
      <c r="D464"/>
    </row>
    <row r="465" spans="4:4" x14ac:dyDescent="0.25">
      <c r="D465"/>
    </row>
    <row r="466" spans="4:4" x14ac:dyDescent="0.25">
      <c r="D466"/>
    </row>
    <row r="467" spans="4:4" x14ac:dyDescent="0.25">
      <c r="D467"/>
    </row>
    <row r="468" spans="4:4" x14ac:dyDescent="0.25">
      <c r="D468"/>
    </row>
    <row r="469" spans="4:4" x14ac:dyDescent="0.25">
      <c r="D469"/>
    </row>
    <row r="470" spans="4:4" x14ac:dyDescent="0.25">
      <c r="D470"/>
    </row>
    <row r="471" spans="4:4" x14ac:dyDescent="0.25">
      <c r="D471"/>
    </row>
    <row r="472" spans="4:4" x14ac:dyDescent="0.25">
      <c r="D472"/>
    </row>
    <row r="473" spans="4:4" x14ac:dyDescent="0.25">
      <c r="D473"/>
    </row>
    <row r="474" spans="4:4" x14ac:dyDescent="0.25">
      <c r="D474"/>
    </row>
    <row r="475" spans="4:4" x14ac:dyDescent="0.25">
      <c r="D475"/>
    </row>
    <row r="476" spans="4:4" x14ac:dyDescent="0.25">
      <c r="D476"/>
    </row>
    <row r="477" spans="4:4" x14ac:dyDescent="0.25">
      <c r="D477"/>
    </row>
    <row r="478" spans="4:4" x14ac:dyDescent="0.25">
      <c r="D478"/>
    </row>
    <row r="479" spans="4:4" x14ac:dyDescent="0.25">
      <c r="D479"/>
    </row>
    <row r="480" spans="4:4" x14ac:dyDescent="0.25">
      <c r="D480"/>
    </row>
    <row r="481" spans="4:4" x14ac:dyDescent="0.25">
      <c r="D481"/>
    </row>
    <row r="482" spans="4:4" x14ac:dyDescent="0.25">
      <c r="D482"/>
    </row>
    <row r="483" spans="4:4" x14ac:dyDescent="0.25">
      <c r="D483"/>
    </row>
    <row r="484" spans="4:4" x14ac:dyDescent="0.25">
      <c r="D484"/>
    </row>
    <row r="485" spans="4:4" x14ac:dyDescent="0.25">
      <c r="D485"/>
    </row>
    <row r="486" spans="4:4" x14ac:dyDescent="0.25">
      <c r="D486"/>
    </row>
    <row r="487" spans="4:4" x14ac:dyDescent="0.25">
      <c r="D487"/>
    </row>
    <row r="488" spans="4:4" x14ac:dyDescent="0.25">
      <c r="D488"/>
    </row>
    <row r="489" spans="4:4" x14ac:dyDescent="0.25">
      <c r="D489"/>
    </row>
    <row r="490" spans="4:4" x14ac:dyDescent="0.25">
      <c r="D490"/>
    </row>
    <row r="491" spans="4:4" x14ac:dyDescent="0.25">
      <c r="D491"/>
    </row>
    <row r="492" spans="4:4" x14ac:dyDescent="0.25">
      <c r="D492"/>
    </row>
    <row r="493" spans="4:4" x14ac:dyDescent="0.25">
      <c r="D493"/>
    </row>
    <row r="494" spans="4:4" x14ac:dyDescent="0.25">
      <c r="D494"/>
    </row>
    <row r="495" spans="4:4" x14ac:dyDescent="0.25">
      <c r="D495"/>
    </row>
    <row r="496" spans="4:4" x14ac:dyDescent="0.25">
      <c r="D496"/>
    </row>
    <row r="497" spans="4:4" x14ac:dyDescent="0.25">
      <c r="D497"/>
    </row>
    <row r="498" spans="4:4" x14ac:dyDescent="0.25">
      <c r="D498"/>
    </row>
    <row r="499" spans="4:4" x14ac:dyDescent="0.25">
      <c r="D499"/>
    </row>
    <row r="500" spans="4:4" x14ac:dyDescent="0.25">
      <c r="D500"/>
    </row>
    <row r="501" spans="4:4" x14ac:dyDescent="0.25">
      <c r="D501"/>
    </row>
    <row r="502" spans="4:4" x14ac:dyDescent="0.25">
      <c r="D502"/>
    </row>
    <row r="503" spans="4:4" x14ac:dyDescent="0.25">
      <c r="D503"/>
    </row>
    <row r="504" spans="4:4" x14ac:dyDescent="0.25">
      <c r="D504"/>
    </row>
    <row r="505" spans="4:4" x14ac:dyDescent="0.25">
      <c r="D505"/>
    </row>
    <row r="506" spans="4:4" x14ac:dyDescent="0.25">
      <c r="D506"/>
    </row>
    <row r="507" spans="4:4" x14ac:dyDescent="0.25">
      <c r="D507"/>
    </row>
    <row r="508" spans="4:4" x14ac:dyDescent="0.25">
      <c r="D508"/>
    </row>
    <row r="509" spans="4:4" x14ac:dyDescent="0.25">
      <c r="D509"/>
    </row>
    <row r="510" spans="4:4" x14ac:dyDescent="0.25">
      <c r="D510"/>
    </row>
    <row r="511" spans="4:4" x14ac:dyDescent="0.25">
      <c r="D511"/>
    </row>
    <row r="512" spans="4:4" x14ac:dyDescent="0.25">
      <c r="D512"/>
    </row>
    <row r="513" spans="4:4" x14ac:dyDescent="0.25">
      <c r="D513"/>
    </row>
    <row r="514" spans="4:4" x14ac:dyDescent="0.25">
      <c r="D514"/>
    </row>
    <row r="515" spans="4:4" x14ac:dyDescent="0.25">
      <c r="D515"/>
    </row>
    <row r="516" spans="4:4" x14ac:dyDescent="0.25">
      <c r="D516"/>
    </row>
    <row r="517" spans="4:4" x14ac:dyDescent="0.25">
      <c r="D517"/>
    </row>
    <row r="518" spans="4:4" x14ac:dyDescent="0.25">
      <c r="D518"/>
    </row>
    <row r="519" spans="4:4" x14ac:dyDescent="0.25">
      <c r="D519"/>
    </row>
    <row r="520" spans="4:4" x14ac:dyDescent="0.25">
      <c r="D520"/>
    </row>
    <row r="521" spans="4:4" x14ac:dyDescent="0.25">
      <c r="D521"/>
    </row>
    <row r="522" spans="4:4" x14ac:dyDescent="0.25">
      <c r="D522"/>
    </row>
    <row r="523" spans="4:4" x14ac:dyDescent="0.25">
      <c r="D523"/>
    </row>
    <row r="524" spans="4:4" x14ac:dyDescent="0.25">
      <c r="D524"/>
    </row>
    <row r="525" spans="4:4" x14ac:dyDescent="0.25">
      <c r="D525"/>
    </row>
    <row r="526" spans="4:4" x14ac:dyDescent="0.25">
      <c r="D526"/>
    </row>
    <row r="527" spans="4:4" x14ac:dyDescent="0.25">
      <c r="D527"/>
    </row>
    <row r="528" spans="4:4" x14ac:dyDescent="0.25">
      <c r="D528"/>
    </row>
    <row r="529" spans="4:4" x14ac:dyDescent="0.25">
      <c r="D529"/>
    </row>
    <row r="530" spans="4:4" x14ac:dyDescent="0.25">
      <c r="D530"/>
    </row>
    <row r="531" spans="4:4" x14ac:dyDescent="0.25">
      <c r="D531"/>
    </row>
    <row r="532" spans="4:4" x14ac:dyDescent="0.25">
      <c r="D532"/>
    </row>
    <row r="533" spans="4:4" x14ac:dyDescent="0.25">
      <c r="D533"/>
    </row>
    <row r="534" spans="4:4" x14ac:dyDescent="0.25">
      <c r="D534"/>
    </row>
    <row r="535" spans="4:4" x14ac:dyDescent="0.25">
      <c r="D535"/>
    </row>
    <row r="536" spans="4:4" x14ac:dyDescent="0.25">
      <c r="D536"/>
    </row>
    <row r="537" spans="4:4" x14ac:dyDescent="0.25">
      <c r="D537"/>
    </row>
    <row r="538" spans="4:4" x14ac:dyDescent="0.25">
      <c r="D538"/>
    </row>
    <row r="539" spans="4:4" x14ac:dyDescent="0.25">
      <c r="D539"/>
    </row>
    <row r="540" spans="4:4" x14ac:dyDescent="0.25">
      <c r="D540"/>
    </row>
    <row r="541" spans="4:4" x14ac:dyDescent="0.25">
      <c r="D541"/>
    </row>
    <row r="542" spans="4:4" x14ac:dyDescent="0.25">
      <c r="D542"/>
    </row>
    <row r="543" spans="4:4" x14ac:dyDescent="0.25">
      <c r="D543"/>
    </row>
    <row r="544" spans="4:4" x14ac:dyDescent="0.25">
      <c r="D544"/>
    </row>
    <row r="545" spans="4:4" x14ac:dyDescent="0.25">
      <c r="D545"/>
    </row>
    <row r="546" spans="4:4" x14ac:dyDescent="0.25">
      <c r="D546"/>
    </row>
    <row r="547" spans="4:4" x14ac:dyDescent="0.25">
      <c r="D547"/>
    </row>
    <row r="548" spans="4:4" x14ac:dyDescent="0.25">
      <c r="D548"/>
    </row>
    <row r="549" spans="4:4" x14ac:dyDescent="0.25">
      <c r="D549"/>
    </row>
    <row r="550" spans="4:4" x14ac:dyDescent="0.25">
      <c r="D550"/>
    </row>
    <row r="551" spans="4:4" x14ac:dyDescent="0.25">
      <c r="D551"/>
    </row>
    <row r="552" spans="4:4" x14ac:dyDescent="0.25">
      <c r="D552"/>
    </row>
    <row r="553" spans="4:4" x14ac:dyDescent="0.25">
      <c r="D553"/>
    </row>
    <row r="554" spans="4:4" x14ac:dyDescent="0.25">
      <c r="D554"/>
    </row>
    <row r="555" spans="4:4" x14ac:dyDescent="0.25">
      <c r="D555"/>
    </row>
    <row r="556" spans="4:4" x14ac:dyDescent="0.25">
      <c r="D556"/>
    </row>
    <row r="557" spans="4:4" x14ac:dyDescent="0.25">
      <c r="D557"/>
    </row>
    <row r="558" spans="4:4" x14ac:dyDescent="0.25">
      <c r="D558"/>
    </row>
    <row r="559" spans="4:4" x14ac:dyDescent="0.25">
      <c r="D559"/>
    </row>
    <row r="560" spans="4:4" x14ac:dyDescent="0.25">
      <c r="D560"/>
    </row>
    <row r="561" spans="4:4" x14ac:dyDescent="0.25">
      <c r="D561"/>
    </row>
    <row r="562" spans="4:4" x14ac:dyDescent="0.25">
      <c r="D562"/>
    </row>
    <row r="563" spans="4:4" x14ac:dyDescent="0.25">
      <c r="D563"/>
    </row>
    <row r="564" spans="4:4" x14ac:dyDescent="0.25">
      <c r="D564"/>
    </row>
    <row r="565" spans="4:4" x14ac:dyDescent="0.25">
      <c r="D565"/>
    </row>
    <row r="566" spans="4:4" x14ac:dyDescent="0.25">
      <c r="D566"/>
    </row>
    <row r="567" spans="4:4" x14ac:dyDescent="0.25">
      <c r="D567"/>
    </row>
    <row r="568" spans="4:4" x14ac:dyDescent="0.25">
      <c r="D568"/>
    </row>
    <row r="569" spans="4:4" x14ac:dyDescent="0.25">
      <c r="D569"/>
    </row>
    <row r="570" spans="4:4" x14ac:dyDescent="0.25">
      <c r="D570"/>
    </row>
    <row r="571" spans="4:4" x14ac:dyDescent="0.25">
      <c r="D571"/>
    </row>
    <row r="572" spans="4:4" x14ac:dyDescent="0.25">
      <c r="D572"/>
    </row>
    <row r="573" spans="4:4" x14ac:dyDescent="0.25">
      <c r="D573"/>
    </row>
    <row r="574" spans="4:4" x14ac:dyDescent="0.25">
      <c r="D574"/>
    </row>
    <row r="575" spans="4:4" x14ac:dyDescent="0.25">
      <c r="D575"/>
    </row>
    <row r="576" spans="4:4" x14ac:dyDescent="0.25">
      <c r="D576"/>
    </row>
    <row r="577" spans="4:4" x14ac:dyDescent="0.25">
      <c r="D577"/>
    </row>
    <row r="578" spans="4:4" x14ac:dyDescent="0.25">
      <c r="D578"/>
    </row>
    <row r="579" spans="4:4" x14ac:dyDescent="0.25">
      <c r="D579"/>
    </row>
    <row r="580" spans="4:4" x14ac:dyDescent="0.25">
      <c r="D580"/>
    </row>
    <row r="581" spans="4:4" x14ac:dyDescent="0.25">
      <c r="D581"/>
    </row>
    <row r="582" spans="4:4" x14ac:dyDescent="0.25">
      <c r="D582"/>
    </row>
    <row r="583" spans="4:4" x14ac:dyDescent="0.25">
      <c r="D583"/>
    </row>
    <row r="584" spans="4:4" x14ac:dyDescent="0.25">
      <c r="D584"/>
    </row>
    <row r="585" spans="4:4" x14ac:dyDescent="0.25">
      <c r="D585"/>
    </row>
    <row r="586" spans="4:4" x14ac:dyDescent="0.25">
      <c r="D586"/>
    </row>
    <row r="587" spans="4:4" x14ac:dyDescent="0.25">
      <c r="D587"/>
    </row>
    <row r="588" spans="4:4" x14ac:dyDescent="0.25">
      <c r="D588"/>
    </row>
    <row r="589" spans="4:4" x14ac:dyDescent="0.25">
      <c r="D589"/>
    </row>
    <row r="590" spans="4:4" x14ac:dyDescent="0.25">
      <c r="D590"/>
    </row>
    <row r="591" spans="4:4" x14ac:dyDescent="0.25">
      <c r="D591"/>
    </row>
  </sheetData>
  <mergeCells count="1">
    <mergeCell ref="A1:K1"/>
  </mergeCells>
  <pageMargins left="0.7" right="0.7" top="0.75" bottom="0.75" header="0.3" footer="0.3"/>
  <pageSetup paperSize="9" orientation="portrait"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Borçlanma ve Diğer Araç İhracı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Ahmetcan ÖZTÜRK</dc:creator>
  <cp:lastModifiedBy>Ahmetcan ÖZTÜRK</cp:lastModifiedBy>
  <dcterms:created xsi:type="dcterms:W3CDTF">2017-01-30T12:25:47Z</dcterms:created>
  <dcterms:modified xsi:type="dcterms:W3CDTF">2017-01-30T12:26:33Z</dcterms:modified>
</cp:coreProperties>
</file>