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Deploy\"/>
    </mc:Choice>
  </mc:AlternateContent>
  <bookViews>
    <workbookView xWindow="0" yWindow="0" windowWidth="28800" windowHeight="12435"/>
  </bookViews>
  <sheets>
    <sheet name="Borçlanma ve Diğer Araç İhracı" sheetId="1" r:id="rId1"/>
  </sheets>
  <calcPr calcId="152511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L3" i="1"/>
  <c r="J4" i="1"/>
  <c r="L4" i="1"/>
  <c r="J5" i="1"/>
  <c r="L5" i="1"/>
  <c r="J6" i="1"/>
  <c r="L6" i="1"/>
  <c r="J7" i="1"/>
  <c r="L7" i="1"/>
  <c r="J8" i="1"/>
  <c r="L8" i="1"/>
  <c r="J9" i="1"/>
  <c r="L9" i="1"/>
  <c r="P10" i="1"/>
  <c r="J11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L18" i="1"/>
  <c r="P19" i="1"/>
  <c r="J20" i="1"/>
  <c r="L20" i="1"/>
  <c r="P21" i="1"/>
  <c r="J22" i="1"/>
  <c r="L22" i="1"/>
  <c r="J23" i="1"/>
  <c r="L23" i="1"/>
  <c r="J24" i="1"/>
  <c r="L24" i="1"/>
  <c r="J25" i="1"/>
  <c r="L25" i="1"/>
  <c r="J26" i="1"/>
  <c r="L26" i="1"/>
  <c r="P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8" i="1"/>
  <c r="L38" i="1"/>
  <c r="J39" i="1"/>
  <c r="L39" i="1"/>
  <c r="J40" i="1"/>
  <c r="L40" i="1"/>
  <c r="J41" i="1"/>
  <c r="L41" i="1"/>
  <c r="J42" i="1"/>
  <c r="L42" i="1"/>
  <c r="P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L50" i="1"/>
  <c r="J51" i="1"/>
  <c r="L51" i="1"/>
  <c r="J52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62" i="1"/>
  <c r="L62" i="1"/>
  <c r="J63" i="1"/>
  <c r="L63" i="1"/>
  <c r="J64" i="1"/>
  <c r="L64" i="1"/>
  <c r="J65" i="1"/>
  <c r="L65" i="1"/>
  <c r="J66" i="1"/>
  <c r="L66" i="1"/>
  <c r="J67" i="1"/>
  <c r="L67" i="1"/>
  <c r="J68" i="1"/>
  <c r="L68" i="1"/>
  <c r="J69" i="1"/>
  <c r="L69" i="1"/>
  <c r="J70" i="1"/>
  <c r="L70" i="1"/>
  <c r="J71" i="1"/>
  <c r="L71" i="1"/>
  <c r="J72" i="1"/>
  <c r="L72" i="1"/>
  <c r="J73" i="1"/>
  <c r="L73" i="1"/>
  <c r="J74" i="1"/>
  <c r="L74" i="1"/>
  <c r="J75" i="1"/>
  <c r="L75" i="1"/>
  <c r="P76" i="1"/>
  <c r="J77" i="1"/>
  <c r="L77" i="1"/>
  <c r="J78" i="1"/>
  <c r="L78" i="1"/>
  <c r="J79" i="1"/>
  <c r="L79" i="1"/>
  <c r="J80" i="1"/>
  <c r="L80" i="1"/>
  <c r="P81" i="1"/>
  <c r="J82" i="1"/>
  <c r="L82" i="1"/>
  <c r="J83" i="1"/>
  <c r="L83" i="1"/>
  <c r="J84" i="1"/>
  <c r="L84" i="1"/>
  <c r="J85" i="1"/>
  <c r="L85" i="1"/>
  <c r="J86" i="1"/>
  <c r="L86" i="1"/>
  <c r="J87" i="1"/>
  <c r="L87" i="1"/>
  <c r="J88" i="1"/>
  <c r="L88" i="1"/>
  <c r="J89" i="1"/>
  <c r="L89" i="1"/>
  <c r="J90" i="1"/>
  <c r="L90" i="1"/>
  <c r="P91" i="1"/>
  <c r="P92" i="1"/>
  <c r="J93" i="1"/>
  <c r="L93" i="1"/>
  <c r="J94" i="1"/>
  <c r="L94" i="1"/>
  <c r="J95" i="1"/>
  <c r="L95" i="1"/>
  <c r="J96" i="1"/>
  <c r="L96" i="1"/>
  <c r="P97" i="1"/>
  <c r="J98" i="1"/>
  <c r="L98" i="1"/>
  <c r="J99" i="1"/>
  <c r="L99" i="1"/>
  <c r="J100" i="1"/>
  <c r="L100" i="1"/>
  <c r="J101" i="1"/>
  <c r="L101" i="1"/>
  <c r="J102" i="1"/>
  <c r="L102" i="1"/>
  <c r="P103" i="1"/>
  <c r="J104" i="1"/>
  <c r="L104" i="1"/>
  <c r="J105" i="1"/>
  <c r="L105" i="1"/>
  <c r="J106" i="1"/>
  <c r="L106" i="1"/>
  <c r="J107" i="1"/>
  <c r="L107" i="1"/>
  <c r="J108" i="1"/>
  <c r="L108" i="1"/>
  <c r="J109" i="1"/>
  <c r="L109" i="1"/>
  <c r="J110" i="1"/>
  <c r="L110" i="1"/>
  <c r="J111" i="1"/>
  <c r="L111" i="1"/>
  <c r="J112" i="1"/>
  <c r="L112" i="1"/>
  <c r="J113" i="1"/>
  <c r="L113" i="1"/>
  <c r="J114" i="1"/>
  <c r="L114" i="1"/>
  <c r="P115" i="1"/>
  <c r="J116" i="1"/>
  <c r="L116" i="1"/>
  <c r="J117" i="1"/>
  <c r="L117" i="1"/>
  <c r="J118" i="1"/>
  <c r="L118" i="1"/>
  <c r="J119" i="1"/>
  <c r="L119" i="1"/>
  <c r="J120" i="1"/>
  <c r="L120" i="1"/>
  <c r="J121" i="1"/>
  <c r="L121" i="1"/>
  <c r="J122" i="1"/>
  <c r="L122" i="1"/>
  <c r="J123" i="1"/>
  <c r="L123" i="1"/>
  <c r="J124" i="1"/>
  <c r="L124" i="1"/>
  <c r="J125" i="1"/>
  <c r="L125" i="1"/>
  <c r="J126" i="1"/>
  <c r="L126" i="1"/>
  <c r="P127" i="1"/>
  <c r="J128" i="1"/>
  <c r="L128" i="1"/>
  <c r="J129" i="1"/>
  <c r="L129" i="1"/>
  <c r="J130" i="1"/>
  <c r="L130" i="1"/>
  <c r="J131" i="1"/>
  <c r="L131" i="1"/>
  <c r="J132" i="1"/>
  <c r="L132" i="1"/>
  <c r="J133" i="1"/>
  <c r="L133" i="1"/>
  <c r="P134" i="1"/>
  <c r="P135" i="1"/>
  <c r="J136" i="1"/>
  <c r="L136" i="1"/>
  <c r="J137" i="1"/>
  <c r="L137" i="1"/>
  <c r="J138" i="1"/>
  <c r="L138" i="1"/>
  <c r="J139" i="1"/>
  <c r="L139" i="1"/>
  <c r="J140" i="1"/>
  <c r="L140" i="1"/>
  <c r="J141" i="1"/>
  <c r="L141" i="1"/>
  <c r="J142" i="1"/>
  <c r="L142" i="1"/>
  <c r="P143" i="1"/>
  <c r="J144" i="1"/>
  <c r="L144" i="1"/>
  <c r="J145" i="1"/>
  <c r="L145" i="1"/>
  <c r="J146" i="1"/>
  <c r="L146" i="1"/>
  <c r="J147" i="1"/>
  <c r="L147" i="1"/>
  <c r="J148" i="1"/>
  <c r="L148" i="1"/>
  <c r="J149" i="1"/>
  <c r="L149" i="1"/>
  <c r="J150" i="1"/>
  <c r="L150" i="1"/>
  <c r="J151" i="1"/>
  <c r="L151" i="1"/>
  <c r="J152" i="1"/>
  <c r="L152" i="1"/>
  <c r="J153" i="1"/>
  <c r="L153" i="1"/>
  <c r="J154" i="1"/>
  <c r="L154" i="1"/>
  <c r="J155" i="1"/>
  <c r="L155" i="1"/>
  <c r="J156" i="1"/>
  <c r="L156" i="1"/>
  <c r="J157" i="1"/>
  <c r="L157" i="1"/>
  <c r="J158" i="1"/>
  <c r="L158" i="1"/>
  <c r="J159" i="1"/>
  <c r="L159" i="1"/>
  <c r="J160" i="1"/>
  <c r="L160" i="1"/>
  <c r="P161" i="1"/>
  <c r="J162" i="1"/>
  <c r="L162" i="1"/>
  <c r="J163" i="1"/>
  <c r="L163" i="1"/>
  <c r="J164" i="1"/>
  <c r="L164" i="1"/>
  <c r="J165" i="1"/>
  <c r="L165" i="1"/>
  <c r="J166" i="1"/>
  <c r="L166" i="1"/>
  <c r="J167" i="1"/>
  <c r="L167" i="1"/>
  <c r="P168" i="1"/>
  <c r="J169" i="1"/>
  <c r="L169" i="1"/>
  <c r="J170" i="1"/>
  <c r="L170" i="1"/>
  <c r="J171" i="1"/>
  <c r="L171" i="1"/>
  <c r="J172" i="1"/>
  <c r="L172" i="1"/>
  <c r="J173" i="1"/>
  <c r="L173" i="1"/>
  <c r="P174" i="1"/>
  <c r="J175" i="1"/>
  <c r="L175" i="1"/>
  <c r="J176" i="1"/>
  <c r="L176" i="1"/>
  <c r="J177" i="1"/>
  <c r="L177" i="1"/>
  <c r="J178" i="1"/>
  <c r="L178" i="1"/>
  <c r="J179" i="1"/>
  <c r="L179" i="1"/>
  <c r="P180" i="1"/>
  <c r="J181" i="1"/>
  <c r="L181" i="1"/>
  <c r="P182" i="1"/>
  <c r="J183" i="1"/>
  <c r="L183" i="1"/>
  <c r="J184" i="1"/>
  <c r="L184" i="1"/>
</calcChain>
</file>

<file path=xl/sharedStrings.xml><?xml version="1.0" encoding="utf-8"?>
<sst xmlns="http://schemas.openxmlformats.org/spreadsheetml/2006/main" count="1195" uniqueCount="225">
  <si>
    <t>Total  Yurtdışı Satışı Gerçekleşen Nominal Tutar (TL)**</t>
  </si>
  <si>
    <t>Total  Yurtdışı Satışa Hazır Nominal Tutar</t>
  </si>
  <si>
    <t>Total  Yurtdışı Tertip İhraç Belgesi Verilen Nominal Tutar</t>
  </si>
  <si>
    <t>Total  Yurtdışı İhraç Limiti Nominal Tutar</t>
  </si>
  <si>
    <t xml:space="preserve"> Yurtdışı Satışı Gerçekleşen Nominal Tutar (TL)**</t>
  </si>
  <si>
    <t xml:space="preserve"> Yurtdışı Satışa Hazır Nominal Tutar</t>
  </si>
  <si>
    <t xml:space="preserve"> Yurtdışı Tertip İhraç Belgesi Verilen Nominal Tutar</t>
  </si>
  <si>
    <t xml:space="preserve"> Yurtdışı İhraç Limiti Nominal Tutar</t>
  </si>
  <si>
    <t>Reel Sektör</t>
  </si>
  <si>
    <t>Finansal Kurum</t>
  </si>
  <si>
    <t>Banka</t>
  </si>
  <si>
    <t>(blank)</t>
  </si>
  <si>
    <t>TL</t>
  </si>
  <si>
    <t>Malezya Ringiti</t>
  </si>
  <si>
    <t>Avro</t>
  </si>
  <si>
    <t>ABD Doları</t>
  </si>
  <si>
    <t>Data</t>
  </si>
  <si>
    <t>Grubu</t>
  </si>
  <si>
    <t>Yurtdışı İhraç Limiti Para Birimi</t>
  </si>
  <si>
    <t>Genel Toplam</t>
  </si>
  <si>
    <t>Toplam Yurtiçi Satışa Hazır Nominal Tutar (TL)</t>
  </si>
  <si>
    <t>Toplam Yurtiçi Satışı Gerçekleşen Nominal Tutar (TL)</t>
  </si>
  <si>
    <t>Toplam Yurtiçi İhraç Limiti Nominal Tutar ABD Doları Karşılığı*</t>
  </si>
  <si>
    <t>Toplam Yurtiçi İhraç Limiti Nominal Tutar (TL)</t>
  </si>
  <si>
    <t>**** Şirkete verilen ihraç limiti iptal edilmiştir.</t>
  </si>
  <si>
    <t>*** Şartlı onay verilmiş olup, şart henüz yerine getirilmemiştir.</t>
  </si>
  <si>
    <t>** 31.12.2015 tarihindeki TCMB Döviz Satış Kuru kullanılmıştır.</t>
  </si>
  <si>
    <t>* Kurul karar tarihindeki TCMB Döviz Satış Kuru kullanılmıştır.</t>
  </si>
  <si>
    <t>Borçlanma Aracı</t>
  </si>
  <si>
    <t>Tiryaki Agro Gıda Sanayi ve Ticaret A.Ş.</t>
  </si>
  <si>
    <t>Ak Finansal Kiralama A.Ş.</t>
  </si>
  <si>
    <t>Türkiye Garanti Bankası A.Ş.</t>
  </si>
  <si>
    <t>ICBC Turkey Bank A.Ş.</t>
  </si>
  <si>
    <t>T.C. Ziraat Bankası A.Ş.</t>
  </si>
  <si>
    <t>Türkiye Vakıflar Bankası T.A.O.</t>
  </si>
  <si>
    <t>Ümran Göz Sağlığı ve Kontak Lens Uygulama Hizmetleri Ticaret A.Ş.</t>
  </si>
  <si>
    <t>Alternatif Finansal Kiralama A.Ş.</t>
  </si>
  <si>
    <t>The House Cafe Turizm ve Ticaret A.Ş.</t>
  </si>
  <si>
    <t>Say Reklamcılık Yapı Dekorasyon Proje Taahhüt Sanayi ve Ticaret A.Ş.</t>
  </si>
  <si>
    <t>Güven Varlık Yönetimi A.Ş.</t>
  </si>
  <si>
    <t>Şeker Faktoring A.Ş.</t>
  </si>
  <si>
    <t>Devir Faktoring A.Ş.</t>
  </si>
  <si>
    <t>Spektra Jeotek Sanayi ve Ticaret A.Ş.</t>
  </si>
  <si>
    <t>İTMK</t>
  </si>
  <si>
    <t>Akbank T.A.Ş.</t>
  </si>
  <si>
    <t>Yapı ve Kredi Bankası A.Ş.</t>
  </si>
  <si>
    <t>VDMK</t>
  </si>
  <si>
    <t>Aktif Yatırım Bankası A.Ş.</t>
  </si>
  <si>
    <t>-</t>
  </si>
  <si>
    <t>Ata Yatırım Menkul Kıymetler A.Ş.</t>
  </si>
  <si>
    <t>Pasha Yatırım Bankası A.Ş.</t>
  </si>
  <si>
    <t>TEB Finansman A.Ş.</t>
  </si>
  <si>
    <t>Vatan Ofset Yayıncılık ve Matbaacılık A.Ş.</t>
  </si>
  <si>
    <t>Merkez Faktoring A.Ş.</t>
  </si>
  <si>
    <t>Egeli&amp;Co Yatırım Holding A.Ş.</t>
  </si>
  <si>
    <t>Kira Sertifikası</t>
  </si>
  <si>
    <t>Tera Varlık Kiralama A.Ş.</t>
  </si>
  <si>
    <t>Çağdaş Faktoring A.Ş.</t>
  </si>
  <si>
    <t>Martı Otel İşletmeleri A.Ş.</t>
  </si>
  <si>
    <t>Martı Gayrimenkul Yatırım Ortaklığı A.Ş.</t>
  </si>
  <si>
    <t>Akfa Holding A.Ş.</t>
  </si>
  <si>
    <t>Yeşil Gayrimenkul Yatırım Ortaklığı A.Ş.</t>
  </si>
  <si>
    <t>Yatırım Kuruluşu Varantı</t>
  </si>
  <si>
    <t>Nitelikli Yatırımcı</t>
  </si>
  <si>
    <t>Limak Yatırım Enerji Üretim İşletme Hizmetleri ve İnşaat A.Ş.</t>
  </si>
  <si>
    <t>Tahsisli/Nitelikli Yatırımcı</t>
  </si>
  <si>
    <t>TGS Dış Ticaret A.Ş.</t>
  </si>
  <si>
    <t>Yurt Dışı</t>
  </si>
  <si>
    <t>Nurol Yatırım Bankası A.Ş.</t>
  </si>
  <si>
    <t>İş Yatırım Menkul Değerler A.Ş.</t>
  </si>
  <si>
    <t xml:space="preserve">Alternatifbank A.Ş. </t>
  </si>
  <si>
    <t>Volkswagen Doğuş Finansman A.Ş.</t>
  </si>
  <si>
    <t>SGT Sanayi ve Ticari Ürünler Dış Ticaret A.Ş.</t>
  </si>
  <si>
    <t>Halka Arz</t>
  </si>
  <si>
    <t>Boyner Perakende ve Tekstil Yatırımları A.Ş.</t>
  </si>
  <si>
    <t>Limak Çimento Sanayi ve Ticaret A.Ş.</t>
  </si>
  <si>
    <t>İş Faktoring A.Ş.</t>
  </si>
  <si>
    <t>Başer Faktoring A.Ş.</t>
  </si>
  <si>
    <t>Deutsche Bank AG</t>
  </si>
  <si>
    <t>Çelikler Taahhüt İnşaat ve Sanayi A.Ş.</t>
  </si>
  <si>
    <t>Halka Arz/Nitelikli Yatırımcı/Tahsisli</t>
  </si>
  <si>
    <t>Koton Mağazacılık Tekstil Sanayi ve Ticaret A.Ş.</t>
  </si>
  <si>
    <t>VTMK</t>
  </si>
  <si>
    <t>Şekerbank T.A.Ş.</t>
  </si>
  <si>
    <t>Garanti Faktoring A.Ş.</t>
  </si>
  <si>
    <t>Kredi Finans Faktoring Hizmetleri A.Ş.</t>
  </si>
  <si>
    <t>Odea Bank A.Ş.</t>
  </si>
  <si>
    <t>Finansbank A.Ş.</t>
  </si>
  <si>
    <t>Türkiye Sınai Kalkınma Bankası A.Ş.</t>
  </si>
  <si>
    <t>Palen Enerji Doğalgaz Dağıtım Endüstri ve Ticaret A.Ş.</t>
  </si>
  <si>
    <t>TF Varlık Kiralama A.Ş.</t>
  </si>
  <si>
    <t>Bereket Varlık Kiralama A.Ş.</t>
  </si>
  <si>
    <t>Ak Faktoring A.Ş.</t>
  </si>
  <si>
    <t>Net Holding A.Ş.</t>
  </si>
  <si>
    <t>Tahsisli</t>
  </si>
  <si>
    <t>Karadeniz Holding A.Ş.</t>
  </si>
  <si>
    <t>TURKASSET Varlık Yönetim A.Ş.</t>
  </si>
  <si>
    <t>Ulusal Faktoring A.Ş.</t>
  </si>
  <si>
    <t>Türkiye İş Bankası A.Ş.</t>
  </si>
  <si>
    <t>Finans Faktoring A.Ş.</t>
  </si>
  <si>
    <t>Ata Gayrimenkul Yatırım Ortaklığı A.Ş.</t>
  </si>
  <si>
    <t>Finans Finansal Kiralama A.Ş.</t>
  </si>
  <si>
    <t>Orfin Finansman A.Ş.</t>
  </si>
  <si>
    <t>Eko Faktoring A.Ş.</t>
  </si>
  <si>
    <t>Fiba Faktoring A.Ş.</t>
  </si>
  <si>
    <t>STFA Yatırım Holding A.Ş.</t>
  </si>
  <si>
    <t>IC İçtaş Enerji Yatırım Holding A.Ş.</t>
  </si>
  <si>
    <t>Fibabanka A.Ş.</t>
  </si>
  <si>
    <t>TGS Dış Ticaret A.Ş.***</t>
  </si>
  <si>
    <t>Yapı Kredi Yatırım Menkul Değerler A.Ş.</t>
  </si>
  <si>
    <t>Yurt Çimento Sanayi ve Ticaret A.Ş.</t>
  </si>
  <si>
    <t>Tacirler Yatırım Menkul Değerler A.Ş.</t>
  </si>
  <si>
    <t>Turkcell İletişim Hizmetleri A.Ş.</t>
  </si>
  <si>
    <t>Çalık Holding A.Ş.</t>
  </si>
  <si>
    <t>Kapital Faktoring A.Ş.</t>
  </si>
  <si>
    <t>Optima Faktoring A.Ş.</t>
  </si>
  <si>
    <t>Analiz Faktoring A.Ş.</t>
  </si>
  <si>
    <t>Türkiye İhracat Kredi Bankası A.Ş.</t>
  </si>
  <si>
    <t>Beykoz Doğa Öğretim Yatırım ve Ticaret A.Ş.</t>
  </si>
  <si>
    <t>Denizbank A.Ş.</t>
  </si>
  <si>
    <t>Rönesans Holding A.Ş.</t>
  </si>
  <si>
    <t>Türk Ekonomi Bankası A.Ş.</t>
  </si>
  <si>
    <t>Mercedes-Benz Finansman A.Ş.</t>
  </si>
  <si>
    <t>Aksa Enerji Üretim A.Ş.</t>
  </si>
  <si>
    <t>Garanti Finansal Kiralama A.Ş.</t>
  </si>
  <si>
    <t>Samsun Yem Sanayi ve Ticaret A.Ş.</t>
  </si>
  <si>
    <t>Deniz Finansal Kiralama A.Ş.</t>
  </si>
  <si>
    <t>Burgan Bank A.Ş.</t>
  </si>
  <si>
    <t>Zorlu Faktoring A.Ş.</t>
  </si>
  <si>
    <t>Vera Varlık Yönetim A.Ş.</t>
  </si>
  <si>
    <t>Atılım Faktoring A.Ş.</t>
  </si>
  <si>
    <t>Koç Fiat Kredi Finansman A.Ş.</t>
  </si>
  <si>
    <t>İş Finansal Kiralama A.Ş.</t>
  </si>
  <si>
    <t>Tera Menkul Değerler A.Ş.</t>
  </si>
  <si>
    <t>Palgaz Doğalgaz Dağıtım Sanayi ve Ticaret A.Ş.</t>
  </si>
  <si>
    <t>Ak Yatırım Menkul Değerler A.Ş.</t>
  </si>
  <si>
    <t>Destek Faktoring A.Ş.</t>
  </si>
  <si>
    <t>Sardes Faktoring A.Ş.</t>
  </si>
  <si>
    <t>Halka arz/Nitelikli Yatırımcı/Tahsisli</t>
  </si>
  <si>
    <t>KT Kira Sertifikaları Varlık Kiralama A.Ş.</t>
  </si>
  <si>
    <t>Turkish Bank A.Ş.</t>
  </si>
  <si>
    <t>Votorantim Çimento Sanayi ve Ticaret A.Ş.</t>
  </si>
  <si>
    <t xml:space="preserve">Türkiye Vakıflar Bankası T.A.O. </t>
  </si>
  <si>
    <t>Saray Halı A.Ş.</t>
  </si>
  <si>
    <t>Oyak Yatırım Menkul Değerler A.Ş.</t>
  </si>
  <si>
    <t>Deniz Faktoring A.Ş.</t>
  </si>
  <si>
    <t>Vakıf Finans Factoring Hizmetleri A.Ş.</t>
  </si>
  <si>
    <t>Bimeks Bilgi İşlem ve Dış Ticaret A.Ş.</t>
  </si>
  <si>
    <t>Şeker Finansal Kiralama A.Ş.</t>
  </si>
  <si>
    <t>Erişim Faktoring A.Ş.</t>
  </si>
  <si>
    <t>Bossa Ticaret ve Sanayi İşletmeleri T.A.Ş.</t>
  </si>
  <si>
    <t>Zorlu Enerji Elektrik Üretim A.Ş.</t>
  </si>
  <si>
    <t>Timur Gayrimenkul Geliştirme Yapı ve Yatırım A.Ş.</t>
  </si>
  <si>
    <t>İttifak Holding A.Ş.</t>
  </si>
  <si>
    <t>Varyap Varlıbaşlar Yapı Sanayi Turizm Yatırımları Ticaret ve Elektrik Üretim A.Ş.</t>
  </si>
  <si>
    <t>Ünlü Yatırım Holding A.Ş.</t>
  </si>
  <si>
    <t>Ereğli Tekstil Turizm Sanayi ve Ticaret A.Ş.</t>
  </si>
  <si>
    <t>Kardemir Karabük Demir Çelik Sanayi ve Ticaret A.Ş.</t>
  </si>
  <si>
    <t>Banvit Bandırma Vitaminli Yem Sanayi A.Ş.</t>
  </si>
  <si>
    <t>Garanti Filo Yönetimi Hizmetleri A.Ş.</t>
  </si>
  <si>
    <t>Final Varlık Yönetim A.Ş.</t>
  </si>
  <si>
    <t>06.03.0215</t>
  </si>
  <si>
    <t>Temapol Polimer Plastik ve İnşaat Sanayi Ticaret A.Ş.</t>
  </si>
  <si>
    <t>Doğuş Çay ve Gıda Maddeleri Üretim Pazarlama İthalat İhracat A.Ş.</t>
  </si>
  <si>
    <t>Beyaz Filo Oto Kiralama A.Ş.***</t>
  </si>
  <si>
    <t>Plaspak Kimya Sanayi ve Ticaret A.Ş.****</t>
  </si>
  <si>
    <t>Global Yatırım Holding A.Ş.</t>
  </si>
  <si>
    <t>Merko Gıda Sanayi ve Ticaret A.Ş.</t>
  </si>
  <si>
    <t>Metal Yapı Konut A.Ş.</t>
  </si>
  <si>
    <t>Arena Faktoring A.Ş.</t>
  </si>
  <si>
    <t>MLP Sağlık Hizmetleri A.Ş.</t>
  </si>
  <si>
    <t>Kredi Alta Faktoring A.Ş.***</t>
  </si>
  <si>
    <t>Lider Faktoring A.Ş.</t>
  </si>
  <si>
    <t>Emay İnşaat Taahhüt Sanayi ve Ticaret A.Ş.</t>
  </si>
  <si>
    <t>Palmet Enerji A.Ş.</t>
  </si>
  <si>
    <t>AE Arma Elektropanç Elektromekanik Sanayi Mühendislik Taahhüt ve Ticaret A.Ş.</t>
  </si>
  <si>
    <t>Pakpen Plastik Boru ve Yapı Elemanları Sanayi ve Ticaret A.Ş.</t>
  </si>
  <si>
    <t>Halk Finansal Kiralama A.Ş.</t>
  </si>
  <si>
    <t>Yapı Kredi Finansal Kiralama A.O.</t>
  </si>
  <si>
    <t>Tam Faktoring A.Ş.</t>
  </si>
  <si>
    <t>TFKB Varlık Kiralama A.Ş.</t>
  </si>
  <si>
    <t>Bankpozitif Kredi ve Kalkınma Bankası A.Ş.</t>
  </si>
  <si>
    <t>Aygaz A.Ş.</t>
  </si>
  <si>
    <t>Konya Şeker Sanayi ve Ticaret A.Ş.</t>
  </si>
  <si>
    <t>Metag İnşaat Ticaret A.Ş.</t>
  </si>
  <si>
    <t>Türkiye Halk Bankası A.Ş.</t>
  </si>
  <si>
    <t>Söktaş Tekstil Sanayi ve Ticaret A.Ş.</t>
  </si>
  <si>
    <t>Çelik Motor Ticaret A.Ş.</t>
  </si>
  <si>
    <t>Ekim Turizm Ticaret ve Sanayi A.Ş.</t>
  </si>
  <si>
    <t>Mudo Satış Mağazaları A.Ş.</t>
  </si>
  <si>
    <t>Netlog Lojistik Hizmetleri A.Ş.</t>
  </si>
  <si>
    <t>Alternatifbank A.Ş.</t>
  </si>
  <si>
    <t>Creditwest Faktoring A.Ş.</t>
  </si>
  <si>
    <t>Yeditepe Faktoring A.Ş.</t>
  </si>
  <si>
    <t>Rönesans Gayrimenkul Yatırım A.Ş.</t>
  </si>
  <si>
    <t>Gürteks İplik Sanayi ve Ticaret A.Ş.</t>
  </si>
  <si>
    <t>Türkerler İnşaat Turizm Madencilik Enerji Üretim Ticaret ve Sanayi A.Ş.</t>
  </si>
  <si>
    <t>Demirer Enerji Üretim Sanayi ve Ticaret A.Ş.</t>
  </si>
  <si>
    <t>Ziraat Finansal Kiralama A.Ş.</t>
  </si>
  <si>
    <t>Bien Yapı Ürünleri Sanayi Turizm ve Ticaret A.Ş.</t>
  </si>
  <si>
    <t>Şekerbank T.A.Ş</t>
  </si>
  <si>
    <t>Avrupa Yatırım Holding A.Ş.***</t>
  </si>
  <si>
    <t>Halka arz/Nitelikli Yatırımcı</t>
  </si>
  <si>
    <t>Gedik Yatırım Menkul Değerler A.Ş.</t>
  </si>
  <si>
    <t>Burgan Finansal Kiralama A.Ş.</t>
  </si>
  <si>
    <t>Yapı Kredi Faktoring A.Ş.</t>
  </si>
  <si>
    <t>Yüksel İnşaat A.Ş.</t>
  </si>
  <si>
    <t>Derimod Konfeksiyon Ayakkabı Deri Sanayi ve Ticaret A.Ş.</t>
  </si>
  <si>
    <t>Katmerciler Araç Üstü Ekipman Sanayi ve Ticaret A.Ş.</t>
  </si>
  <si>
    <t>Yurtdışı Satışı Gerçekleşen Nominal Tutar (TL)**</t>
  </si>
  <si>
    <t>Yurtdışı Satışa Hazır Nominal Tutar</t>
  </si>
  <si>
    <t>Yurtdışı Tertip İhraç Belgesi Verilen Nominal Tutar</t>
  </si>
  <si>
    <t>Yurtdışı İhraç Limiti Nominal Tutar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</si>
  <si>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</si>
  <si>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</si>
  <si>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</si>
  <si>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</si>
  <si>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</si>
  <si>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</si>
  <si>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</si>
  <si>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</si>
  <si>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Sermaye Piyasası Aracının Türü</t>
  </si>
  <si>
    <t>Şirket Adı</t>
  </si>
  <si>
    <t>Sıra</t>
  </si>
  <si>
    <t>2015 YILI İZAHNAME/İHRAÇ BELGESİ ONAYLANAN BORÇLANMA VE DİĞER SERMAYE PİYASASI ARAÇLARI ÖZET DURUM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</si>
</sst>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T_L_-;\-* #,##0.00\ _T_L_-;_-* &quot;-&quot;??\ _T_L_-;_-@_-"/>
    <numFmt numFmtId="165" formatCode="#,##0.00;[Red]#,##0.00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3" tint="0.3999755851924192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scheme val="minor"/>
    </font>
    <font>
      <sz val="11"/>
      <color theme="4" tint="-0.249977111117893"/>
      <name val="Calibri"/>
      <family val="2"/>
      <charset val="162"/>
      <scheme val="minor"/>
    </font>
    <font>
      <sz val="11"/>
      <name val="Calibri"/>
      <scheme val="minor"/>
    </font>
    <font>
      <b/>
      <u val="double"/>
      <sz val="22"/>
      <color theme="3" tint="0.3999755851924192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64" fontId="0" fillId="0" borderId="1" xfId="0" applyNumberForma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0" fillId="0" borderId="4" xfId="0" applyBorder="1"/>
    <xf numFmtId="0" fontId="2" fillId="0" borderId="3" xfId="0" applyFont="1" applyBorder="1"/>
    <xf numFmtId="164" fontId="0" fillId="0" borderId="5" xfId="0" applyNumberForma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0" fillId="0" borderId="8" xfId="0" applyBorder="1"/>
    <xf numFmtId="0" fontId="2" fillId="0" borderId="7" xfId="0" applyFont="1" applyBorder="1"/>
    <xf numFmtId="164" fontId="0" fillId="0" borderId="9" xfId="0" applyNumberFormat="1" applyBorder="1"/>
    <xf numFmtId="164" fontId="0" fillId="0" borderId="0" xfId="0" applyNumberFormat="1"/>
    <xf numFmtId="164" fontId="0" fillId="0" borderId="10" xfId="0" applyNumberFormat="1" applyBorder="1"/>
    <xf numFmtId="0" fontId="0" fillId="0" borderId="10" xfId="0" applyBorder="1"/>
    <xf numFmtId="0" fontId="0" fillId="0" borderId="11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0" fontId="0" fillId="0" borderId="5" xfId="0" applyBorder="1"/>
    <xf numFmtId="0" fontId="2" fillId="0" borderId="6" xfId="0" applyFont="1" applyBorder="1"/>
    <xf numFmtId="0" fontId="0" fillId="0" borderId="7" xfId="0" pivotButton="1" applyBorder="1"/>
    <xf numFmtId="0" fontId="2" fillId="0" borderId="7" xfId="0" pivotButton="1" applyFont="1" applyBorder="1"/>
    <xf numFmtId="0" fontId="0" fillId="0" borderId="12" xfId="0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4" fontId="4" fillId="0" borderId="0" xfId="0" applyNumberFormat="1" applyFont="1" applyFill="1" applyBorder="1"/>
    <xf numFmtId="0" fontId="0" fillId="0" borderId="0" xfId="0" applyFill="1" applyBorder="1"/>
    <xf numFmtId="165" fontId="5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14" fontId="6" fillId="0" borderId="13" xfId="0" applyNumberFormat="1" applyFont="1" applyFill="1" applyBorder="1" applyAlignment="1">
      <alignment horizontal="center"/>
    </xf>
    <xf numFmtId="4" fontId="0" fillId="0" borderId="13" xfId="0" applyNumberFormat="1" applyFont="1" applyFill="1" applyBorder="1" applyAlignment="1">
      <alignment wrapText="1"/>
    </xf>
    <xf numFmtId="0" fontId="0" fillId="0" borderId="13" xfId="0" applyFont="1" applyFill="1" applyBorder="1" applyAlignment="1">
      <alignment horizontal="left"/>
    </xf>
    <xf numFmtId="4" fontId="7" fillId="0" borderId="14" xfId="0" applyNumberFormat="1" applyFont="1" applyFill="1" applyBorder="1" applyAlignment="1">
      <alignment wrapText="1"/>
    </xf>
    <xf numFmtId="0" fontId="3" fillId="0" borderId="0" xfId="0" applyFont="1"/>
    <xf numFmtId="4" fontId="0" fillId="0" borderId="13" xfId="0" applyNumberFormat="1" applyFont="1" applyFill="1" applyBorder="1" applyAlignment="1">
      <alignment horizontal="right" wrapText="1"/>
    </xf>
    <xf numFmtId="14" fontId="0" fillId="0" borderId="13" xfId="0" applyNumberFormat="1" applyFont="1" applyFill="1" applyBorder="1" applyAlignment="1">
      <alignment horizontal="center"/>
    </xf>
    <xf numFmtId="4" fontId="0" fillId="0" borderId="13" xfId="0" applyNumberFormat="1" applyFont="1" applyFill="1" applyBorder="1" applyAlignment="1">
      <alignment horizontal="left" wrapText="1"/>
    </xf>
    <xf numFmtId="4" fontId="0" fillId="0" borderId="13" xfId="0" applyNumberFormat="1" applyFont="1" applyFill="1" applyBorder="1" applyAlignment="1">
      <alignment horizontal="left"/>
    </xf>
    <xf numFmtId="4" fontId="0" fillId="0" borderId="13" xfId="0" applyNumberFormat="1" applyFill="1" applyBorder="1" applyAlignment="1">
      <alignment wrapText="1"/>
    </xf>
    <xf numFmtId="0" fontId="0" fillId="0" borderId="13" xfId="0" applyFill="1" applyBorder="1"/>
    <xf numFmtId="4" fontId="0" fillId="0" borderId="13" xfId="0" applyNumberFormat="1" applyFont="1" applyFill="1" applyBorder="1" applyAlignment="1">
      <alignment horizontal="center" wrapText="1"/>
    </xf>
    <xf numFmtId="4" fontId="6" fillId="0" borderId="13" xfId="0" applyNumberFormat="1" applyFont="1" applyFill="1" applyBorder="1" applyAlignment="1">
      <alignment wrapText="1"/>
    </xf>
    <xf numFmtId="165" fontId="8" fillId="0" borderId="13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" fontId="0" fillId="0" borderId="0" xfId="0" applyNumberFormat="1" applyFont="1" applyFill="1" applyBorder="1" applyAlignment="1">
      <alignment horizontal="left"/>
    </xf>
    <xf numFmtId="14" fontId="0" fillId="0" borderId="13" xfId="0" applyNumberFormat="1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4" fontId="0" fillId="0" borderId="13" xfId="0" applyNumberFormat="1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" fontId="4" fillId="0" borderId="13" xfId="0" applyNumberFormat="1" applyFont="1" applyFill="1" applyBorder="1" applyAlignment="1">
      <alignment horizontal="left" wrapText="1"/>
    </xf>
    <xf numFmtId="4" fontId="4" fillId="0" borderId="13" xfId="0" applyNumberFormat="1" applyFont="1" applyFill="1" applyBorder="1" applyAlignment="1">
      <alignment horizontal="left"/>
    </xf>
    <xf numFmtId="4" fontId="0" fillId="0" borderId="13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4" fillId="0" borderId="0" xfId="0" applyFont="1" applyFill="1"/>
    <xf numFmtId="4" fontId="0" fillId="0" borderId="13" xfId="0" applyNumberFormat="1" applyFill="1" applyBorder="1" applyAlignment="1">
      <alignment horizontal="right" wrapText="1"/>
    </xf>
    <xf numFmtId="4" fontId="0" fillId="0" borderId="13" xfId="0" applyNumberFormat="1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 wrapText="1"/>
    </xf>
    <xf numFmtId="165" fontId="5" fillId="0" borderId="13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0" borderId="0" xfId="0" applyFon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57"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relativeIndent="0" justifyLastLine="0" shrinkToFit="0" readingOrder="0"/>
    </dxf>
    <dxf>
      <numFmt numFmtId="164" formatCode="_-* #,##0.00\ _T_L_-;\-* #,##0.00\ _T_L_-;_-* &quot;-&quot;??\ _T_L_-;_-@_-"/>
    </dxf>
    <dxf>
      <numFmt numFmtId="164" formatCode="_-* #,##0.00\ _T_L_-;\-* #,##0.00\ _T_L_-;_-* &quot;-&quot;??\ _T_L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_-* #,##0.00\ _T_L_-;\-* #,##0.00\ _T_L_-;_-* &quot;-&quot;??\ _T_L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ngin Yavuz" refreshedDate="42389.635552430555" createdVersion="1" refreshedVersion="4" recordCount="217" upgradeOnRefresh="1">
  <cacheSource type="worksheet">
    <worksheetSource ref="B2:Q219" sheet="Borçlanma ve Diğer Araç İhracı"/>
  </cacheSource>
  <cacheFields count="16">
    <cacheField name="Şirket Adı" numFmtId="0">
      <sharedItems/>
    </cacheField>
    <cacheField name="Grubu" numFmtId="0">
      <sharedItems count="3">
        <s v="Banka"/>
        <s v="Reel Sektör"/>
        <s v="Finansal Kurum"/>
      </sharedItems>
    </cacheField>
    <cacheField name="Sermaye Piyasası Aracının Türü" numFmtId="0">
      <sharedItems/>
    </cacheField>
    <cacheField name="İzahname/İhraç Belgesi_x000a_Başvuru Tarihi" numFmtId="0">
      <sharedItems containsDate="1" containsMixedTypes="1" minDate="2014-08-06T00:00:00" maxDate="2015-12-26T00:00:00"/>
    </cacheField>
    <cacheField name="İşlemden Kaldırma/Olumsuz Sonuçlanma Tarihi" numFmtId="0">
      <sharedItems containsDate="1" containsBlank="1" containsMixedTypes="1" minDate="2015-01-23T00:00:00" maxDate="2015-11-21T00:00:00"/>
    </cacheField>
    <cacheField name="İzahname/ihraç Belgesi_x000a_Kurul Kararı Tarihi" numFmtId="0">
      <sharedItems containsDate="1" containsBlank="1" containsMixedTypes="1" minDate="2015-01-13T00:00:00" maxDate="2015-12-29T00:00:00"/>
    </cacheField>
    <cacheField name="Satış Yöntemi_x000a_" numFmtId="0">
      <sharedItems containsBlank="1"/>
    </cacheField>
    <cacheField name="Yurtiçi İhraç Limiti Nominal Tutar (TL)" numFmtId="0">
      <sharedItems containsBlank="1" containsMixedTypes="1" containsNumber="1" containsInteger="1" minValue="0" maxValue="20000000000" count="66">
        <n v="800000000"/>
        <n v="60000000"/>
        <n v="25000000"/>
        <n v="100000000"/>
        <n v="12000000000"/>
        <n v="12500000"/>
        <n v="1050000000"/>
        <s v="-"/>
        <n v="125000000"/>
        <n v="160000000"/>
        <n v="120000000"/>
        <n v="200000000"/>
        <n v="0"/>
        <n v="15000000000"/>
        <n v="500000000"/>
        <n v="300000000"/>
        <n v="150000000"/>
        <n v="36000000"/>
        <n v="50000000"/>
        <n v="4000000000"/>
        <n v="142947333"/>
        <n v="143000000"/>
        <n v="80000000"/>
        <n v="1000000000"/>
        <n v="440000000"/>
        <n v="220000000"/>
        <n v="945000000"/>
        <n v="30000000"/>
        <n v="75000000"/>
        <n v="15000000"/>
        <n v="250000000"/>
        <n v="400000000"/>
        <n v="285000000"/>
        <n v="356224000"/>
        <n v="35736000"/>
        <n v="8500000"/>
        <n v="700000000"/>
        <n v="118000000"/>
        <n v="35000000"/>
        <n v="370000000"/>
        <n v="162000000"/>
        <n v="37500000"/>
        <n v="40000000"/>
        <n v="99000000"/>
        <n v="1200000000"/>
        <n v="20000000"/>
        <n v="1500000000"/>
        <n v="900000000"/>
        <n v="2900000000"/>
        <n v="2000000000"/>
        <n v="7000000000"/>
        <n v="52000000"/>
        <n v="2500000000"/>
        <n v="70000000"/>
        <n v="175000000"/>
        <n v="10000000000"/>
        <n v="135000000"/>
        <n v="140450000"/>
        <n v="20000000000"/>
        <n v="600000000"/>
        <n v="335000000"/>
        <n v="157000000"/>
        <n v="211000000"/>
        <n v="500000"/>
        <n v="588531000"/>
        <m/>
      </sharedItems>
    </cacheField>
    <cacheField name="Yurtiçi İhraç Limiti Nominal Tutar ABD Doları Karşılığı*" numFmtId="0">
      <sharedItems containsBlank="1" containsMixedTypes="1" containsNumber="1" minValue="0" maxValue="6905838886.7787714" count="143">
        <n v="350585038.78346992"/>
        <n v="26293877.908760246"/>
        <n v="10693357.286453655"/>
        <n v="42773429.14581462"/>
        <n v="5132811497.4977551"/>
        <n v="5346678.6432268275"/>
        <n v="449121006.03105354"/>
        <s v="-"/>
        <n v="51665702.240224846"/>
        <n v="66132098.867487811"/>
        <n v="49599074.150615856"/>
        <n v="82665123.584359765"/>
        <n v="0"/>
        <n v="6199884268.8269815"/>
        <n v="206662808.96089938"/>
        <n v="24799537.075307928"/>
        <n v="123997685.37653963"/>
        <n v="61319597.743438803"/>
        <n v="40879731.828959197"/>
        <n v="14716703.458425311"/>
        <n v="81759463.657918394"/>
        <n v="199020817.57751858"/>
        <n v="39804163.515503719"/>
        <n v="9951040.8788759299"/>
        <n v="19210819.5335613"/>
        <n v="76843278.134245202"/>
        <n v="38421639.067122601"/>
        <n v="1536865562.6849041"/>
        <n v="54607989.074378267"/>
        <n v="191007372.88459334"/>
        <n v="114604423.730756"/>
        <n v="38503003.234252274"/>
        <n v="77006006.468504548"/>
        <n v="55101726.263871759"/>
        <n v="30826140.567200985"/>
        <n v="385326757.09001231"/>
        <n v="169543773.11960542"/>
        <n v="57799013.563501842"/>
        <n v="84771886.559802711"/>
        <n v="192663378.54500616"/>
        <n v="77065351.418002456"/>
        <n v="364133785.45006162"/>
        <n v="185061810.64475536"/>
        <n v="74024724.257902145"/>
        <n v="11103708.638685321"/>
        <n v="27759271.596713301"/>
        <n v="5551854.3193426607"/>
        <n v="93210543.976734638"/>
        <n v="9321054.3976734634"/>
        <n v="37284217.590693854"/>
        <n v="111852652.77208157"/>
        <n v="149136870.36277542"/>
        <n v="76335877.862595424"/>
        <n v="19083969.465648856"/>
        <n v="108778625.95419846"/>
        <n v="114503816.79389313"/>
        <n v="137225625.02407643"/>
        <n v="28891713.856465966"/>
        <n v="13766323.818328904"/>
        <n v="57783427.712931931"/>
        <n v="3274394.2370661427"/>
        <n v="38522285.141954623"/>
        <n v="308178281.13563699"/>
        <n v="93245309.760919034"/>
        <n v="261086867.33057329"/>
        <n v="37298123.904367611"/>
        <n v="43409483.868594341"/>
        <n v="367876981.93724018"/>
        <n v="12875694.367803406"/>
        <n v="73575396.387448028"/>
        <n v="138276403.31863368"/>
        <n v="74744001.79385604"/>
        <n v="22423200.538156811"/>
        <n v="27856187.787847273"/>
        <n v="371415837.17129695"/>
        <n v="60169365.621750109"/>
        <n v="18570791.85856485"/>
        <n v="13928093.893923637"/>
        <n v="14856633.486851878"/>
        <n v="37484381.50770513"/>
        <n v="113589034.87183371"/>
        <n v="454356139.48733485"/>
        <n v="4347826086.956522"/>
        <n v="21739130.434782609"/>
        <n v="7246376.8115942031"/>
        <n v="36231884.057971016"/>
        <n v="362318840.57971019"/>
        <n v="543478260.86956525"/>
        <n v="181159420.28985509"/>
        <n v="326086956.52173918"/>
        <n v="72142264.545684084"/>
        <n v="1046062835.9124193"/>
        <n v="721422645.45684087"/>
        <n v="14428452.909136819"/>
        <n v="180355661.36421022"/>
        <n v="2396521620.048615"/>
        <n v="8561937.0526387878"/>
        <n v="17808829.069488682"/>
        <n v="856193705.26387882"/>
        <n v="23973423.747388609"/>
        <n v="329597890.57350034"/>
        <n v="65919578.114700072"/>
        <n v="98879367.172050104"/>
        <n v="57772935.855534643"/>
        <n v="16506553.101581328"/>
        <n v="297117955.82846391"/>
        <n v="346116572.06147027"/>
        <n v="3461165720.6147027"/>
        <n v="86529143.015367568"/>
        <n v="34611657.20614703"/>
        <n v="173058286.03073514"/>
        <n v="41533988.647376433"/>
        <n v="46725737.228298485"/>
        <n v="17264597.21694693"/>
        <n v="48496253.582403921"/>
        <n v="6905838886.7787714"/>
        <n v="69058388.867787719"/>
        <n v="103587583.30168156"/>
        <n v="69611221.328878209"/>
        <n v="208833663.98663464"/>
        <n v="13922244.265775643"/>
        <n v="347971327.16264176"/>
        <n v="521956990.74396265"/>
        <n v="12178996.450692462"/>
        <n v="3479713271.6264176"/>
        <n v="69594265.432528362"/>
        <n v="20878279.629758507"/>
        <n v="139188530.86505672"/>
        <n v="278377061.73011345"/>
        <n v="10439139.814879254"/>
        <n v="114537746.17067835"/>
        <n v="3419037199.1247268"/>
        <n v="102571115.9737418"/>
        <n v="34190371.991247267"/>
        <n v="53678884.026258208"/>
        <n v="68380743.982494533"/>
        <n v="72886800.925766006"/>
        <n v="172717.537738782"/>
        <n v="203299250.40588623"/>
        <n v="851382645.41615582"/>
        <n v="13694409.257420657"/>
        <n v="68472046.287103295"/>
        <m/>
      </sharedItems>
    </cacheField>
    <cacheField name="Yurtiçi Satışı Gerçekleşen Nominal Tutar (TL)" numFmtId="0">
      <sharedItems containsBlank="1" containsMixedTypes="1" containsNumber="1" containsInteger="1" minValue="0" maxValue="6554540000" count="88">
        <n v="800000000"/>
        <n v="20000000"/>
        <n v="25000000"/>
        <n v="0"/>
        <n v="4727411059"/>
        <n v="12500000"/>
        <n v="410220000"/>
        <s v="-"/>
        <n v="50000000"/>
        <n v="135000000"/>
        <n v="120000000"/>
        <n v="150000000"/>
        <n v="6554540000"/>
        <n v="500000000"/>
        <n v="60000000"/>
        <n v="130000000"/>
        <n v="55000000"/>
        <n v="36000000"/>
        <n v="100000000"/>
        <n v="62500000"/>
        <n v="170000000"/>
        <n v="20626301"/>
        <n v="147304000"/>
        <n v="91000000"/>
        <n v="3500000000"/>
        <n v="160000000"/>
        <n v="61990000"/>
        <n v="143000000"/>
        <n v="641990000"/>
        <n v="45000000"/>
        <n v="80000000"/>
        <n v="945000000"/>
        <n v="180000000"/>
        <n v="194760000"/>
        <n v="10000000"/>
        <n v="242960000"/>
        <n v="166500000"/>
        <n v="21000000"/>
        <n v="285000000"/>
        <n v="30000000"/>
        <n v="300000000"/>
        <n v="175000000"/>
        <n v="179500000"/>
        <n v="23500000"/>
        <n v="96000000"/>
        <n v="8500000"/>
        <n v="65000000"/>
        <n v="798400000"/>
        <n v="135837000"/>
        <n v="226330000"/>
        <n v="68000000"/>
        <n v="87000000"/>
        <n v="866644000"/>
        <n v="102400000"/>
        <n v="73400000"/>
        <n v="411947696"/>
        <n v="112380000"/>
        <n v="8000000"/>
        <n v="37500000"/>
        <n v="57000000"/>
        <n v="287000000"/>
        <n v="4652167080"/>
        <n v="1000000000"/>
        <n v="443864233"/>
        <n v="185763557"/>
        <n v="30665447"/>
        <n v="6745000"/>
        <n v="901000000"/>
        <n v="41500000"/>
        <n v="2174408000"/>
        <n v="273000000"/>
        <n v="110000000"/>
        <n v="660200000"/>
        <n v="272600000"/>
        <n v="2328681200"/>
        <n v="101600000"/>
        <n v="103284400"/>
        <n v="140000000"/>
        <n v="2679557661"/>
        <n v="72000000"/>
        <n v="225000000"/>
        <n v="35000000"/>
        <n v="68240000"/>
        <n v="12150000"/>
        <n v="300400000"/>
        <n v="518038000"/>
        <n v="157000000"/>
        <m/>
      </sharedItems>
    </cacheField>
    <cacheField name="Yurtiçi Satışa Hazır Nominal Tutar (TL)" numFmtId="0">
      <sharedItems containsBlank="1" containsMixedTypes="1" containsNumber="1" containsInteger="1" minValue="0" maxValue="17320442339" count="96">
        <n v="0"/>
        <n v="40000000"/>
        <n v="100000000"/>
        <n v="7272588941"/>
        <n v="639780000"/>
        <s v="-"/>
        <n v="75000000"/>
        <n v="25000000"/>
        <n v="50000000"/>
        <n v="8445460000"/>
        <n v="170000000"/>
        <n v="95000000"/>
        <n v="87500000"/>
        <n v="30000000"/>
        <n v="479373699"/>
        <n v="500000000"/>
        <n v="352696000"/>
        <n v="109000000"/>
        <n v="92947333"/>
        <n v="140000000"/>
        <n v="138010000"/>
        <n v="60000000"/>
        <n v="358010000"/>
        <n v="440000000"/>
        <n v="105000000"/>
        <n v="475000000"/>
        <n v="120000000"/>
        <n v="320000000"/>
        <n v="5240000"/>
        <n v="20000000"/>
        <n v="350000000"/>
        <n v="15000000"/>
        <n v="7040000"/>
        <n v="300000000"/>
        <n v="33500000"/>
        <n v="29000000"/>
        <n v="200000000"/>
        <n v="125000000"/>
        <n v="176724000"/>
        <n v="51500000"/>
        <n v="35736000"/>
        <n v="54000000"/>
        <n v="35000000"/>
        <n v="1600000"/>
        <n v="114163000"/>
        <n v="473670000"/>
        <n v="32000000"/>
        <n v="31000000"/>
        <n v="133356000"/>
        <n v="97600000"/>
        <n v="296600000"/>
        <n v="150000000"/>
        <n v="45000000"/>
        <n v="588052304"/>
        <n v="49620000"/>
        <n v="42000000"/>
        <n v="913000000"/>
        <n v="7347832920"/>
        <n v="1056135767"/>
        <n v="365000000"/>
        <n v="900000000"/>
        <n v="2714236443"/>
        <n v="1969334553"/>
        <n v="33255000"/>
        <n v="6099000000"/>
        <n v="10500000"/>
        <n v="325592000"/>
        <n v="70000000"/>
        <n v="727000000"/>
        <n v="190000000"/>
        <n v="175000000"/>
        <n v="239800000"/>
        <n v="727400000"/>
        <n v="7671318800"/>
        <n v="115000000"/>
        <n v="250000000"/>
        <n v="398400000"/>
        <n v="396715600"/>
        <n v="450000"/>
        <n v="17320442339"/>
        <n v="264000000"/>
        <n v="128000000"/>
        <n v="600000000"/>
        <n v="1000000000"/>
        <n v="1275000000"/>
        <n v="9931760000"/>
        <n v="47850000"/>
        <n v="400000000"/>
        <n v="499600000"/>
        <n v="335000000"/>
        <n v="9481962000"/>
        <n v="211000000"/>
        <n v="500000"/>
        <n v="588531000"/>
        <n v="2500000000"/>
        <m/>
      </sharedItems>
    </cacheField>
    <cacheField name="Yurtdışı İhraç Limiti Nominal Tutar" numFmtId="0">
      <sharedItems containsString="0" containsBlank="1" containsNumber="1" containsInteger="1" minValue="7500000" maxValue="6000000000" count="17">
        <m/>
        <n v="4000000000"/>
        <n v="6000000000"/>
        <n v="70000000"/>
        <n v="5000000000"/>
        <n v="2050000000"/>
        <n v="600000000"/>
        <n v="1000000000"/>
        <n v="100000000"/>
        <n v="2000000000"/>
        <n v="320000000"/>
        <n v="800000000"/>
        <n v="1500000000"/>
        <n v="300000000"/>
        <n v="7500000"/>
        <n v="750000000"/>
        <n v="10000000"/>
      </sharedItems>
    </cacheField>
    <cacheField name="Yurtdışı İhraç Limiti Para Birimi" numFmtId="0">
      <sharedItems containsBlank="1" count="5">
        <m/>
        <s v="ABD Doları"/>
        <s v="Avro"/>
        <s v="Malezya Ringiti"/>
        <s v="TL"/>
      </sharedItems>
    </cacheField>
    <cacheField name="Yurtdışı Tertip İhraç Belgesi Verilen Nominal Tutar" numFmtId="0">
      <sharedItems containsString="0" containsBlank="1" containsNumber="1" minValue="0" maxValue="1889766237" count="15">
        <m/>
        <n v="789461770"/>
        <n v="177056729.47999999"/>
        <n v="3973000"/>
        <n v="1889766237"/>
        <n v="210000000"/>
        <n v="262282953.43000001"/>
        <n v="43631250"/>
        <n v="0"/>
        <n v="10000000"/>
        <n v="140000000"/>
        <n v="278890000"/>
        <n v="299330000"/>
        <n v="500000000"/>
        <n v="25000000"/>
      </sharedItems>
    </cacheField>
    <cacheField name="Yurtdışı Satışa Hazır Nominal Tutar" numFmtId="0">
      <sharedItems containsString="0" containsBlank="1" containsNumber="1" minValue="670000" maxValue="5822943270.5200005" count="21">
        <m/>
        <n v="3210538230"/>
        <n v="5822943270.5200005"/>
        <n v="66027000"/>
        <n v="3110233763"/>
        <n v="1840000000"/>
        <n v="5737717046.5699997"/>
        <n v="556368750"/>
        <n v="1000000000"/>
        <n v="100000000"/>
        <n v="1990000000"/>
        <n v="180000000"/>
        <n v="521110000"/>
        <n v="1500000000"/>
        <n v="670000"/>
        <n v="500000000"/>
        <n v="7500000"/>
        <n v="750000000"/>
        <n v="3975000000"/>
        <n v="300000000"/>
        <n v="10000000"/>
      </sharedItems>
    </cacheField>
    <cacheField name="Yurtdışı Satışı Gerçekleşen Nominal Tutar (TL)**" numFmtId="0">
      <sharedItems containsString="0" containsBlank="1" containsNumber="1" minValue="0" maxValue="5568067210" count="14">
        <m/>
        <n v="2303396330"/>
        <n v="521196880"/>
        <n v="12672280.800000001"/>
        <n v="5568067210"/>
        <n v="142854600"/>
        <n v="763545440"/>
        <n v="126399680"/>
        <n v="0"/>
        <n v="29233000"/>
        <n v="350856000"/>
        <n v="103367888"/>
        <n v="1461650000"/>
        <n v="31940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">
  <r>
    <s v="Aktif Yatırım Bankası A.Ş."/>
    <x v="0"/>
    <s v="Borçlanma Aracı"/>
    <d v="2014-12-15T00:00:00"/>
    <s v="-"/>
    <d v="2015-01-13T00:00:00"/>
    <s v="Tahsisli/Nitelikli Yatırımcı"/>
    <x v="0"/>
    <x v="0"/>
    <x v="0"/>
    <x v="0"/>
    <x v="0"/>
    <x v="0"/>
    <x v="0"/>
    <x v="0"/>
    <x v="0"/>
  </r>
  <r>
    <s v="Katmerciler Araç Üstü Ekipman Sanayi ve Ticaret A.Ş."/>
    <x v="1"/>
    <s v="Borçlanma Aracı"/>
    <d v="2014-12-29T00:00:00"/>
    <s v="-"/>
    <d v="2015-01-13T00:00:00"/>
    <s v="Tahsisli/Nitelikli Yatırımcı"/>
    <x v="1"/>
    <x v="1"/>
    <x v="1"/>
    <x v="1"/>
    <x v="0"/>
    <x v="0"/>
    <x v="0"/>
    <x v="0"/>
    <x v="0"/>
  </r>
  <r>
    <s v="Derimod Konfeksiyon Ayakkabı Deri Sanayi ve Ticaret A.Ş."/>
    <x v="1"/>
    <s v="Borçlanma Aracı"/>
    <d v="2014-11-20T00:00:00"/>
    <s v="-"/>
    <d v="2015-01-23T00:00:00"/>
    <s v="Nitelikli Yatırımcı"/>
    <x v="2"/>
    <x v="2"/>
    <x v="2"/>
    <x v="0"/>
    <x v="0"/>
    <x v="0"/>
    <x v="0"/>
    <x v="0"/>
    <x v="0"/>
  </r>
  <r>
    <s v="Yüksel İnşaat A.Ş."/>
    <x v="1"/>
    <s v="Borçlanma Aracı"/>
    <d v="2014-12-04T00:00:00"/>
    <s v="-"/>
    <d v="2015-01-23T00:00:00"/>
    <s v="Tahsisli/Nitelikli Yatırımcı"/>
    <x v="3"/>
    <x v="3"/>
    <x v="3"/>
    <x v="2"/>
    <x v="0"/>
    <x v="0"/>
    <x v="0"/>
    <x v="0"/>
    <x v="0"/>
  </r>
  <r>
    <s v="Türkiye Garanti Bankası A.Ş."/>
    <x v="0"/>
    <s v="Borçlanma Aracı"/>
    <d v="2014-12-10T00:00:00"/>
    <s v="-"/>
    <d v="2015-01-23T00:00:00"/>
    <s v="Halka Arz"/>
    <x v="4"/>
    <x v="4"/>
    <x v="4"/>
    <x v="3"/>
    <x v="0"/>
    <x v="0"/>
    <x v="0"/>
    <x v="0"/>
    <x v="0"/>
  </r>
  <r>
    <s v="Vera Varlık Yönetim A.Ş."/>
    <x v="2"/>
    <s v="Borçlanma Aracı"/>
    <d v="2014-12-16T00:00:00"/>
    <s v="-"/>
    <d v="2015-01-23T00:00:00"/>
    <s v="Nitelikli Yatırımcı"/>
    <x v="5"/>
    <x v="5"/>
    <x v="5"/>
    <x v="0"/>
    <x v="0"/>
    <x v="0"/>
    <x v="0"/>
    <x v="0"/>
    <x v="0"/>
  </r>
  <r>
    <s v="Yapı Kredi Faktoring A.Ş."/>
    <x v="2"/>
    <s v="Borçlanma Aracı"/>
    <d v="2015-01-05T00:00:00"/>
    <s v="-"/>
    <d v="2015-01-23T00:00:00"/>
    <s v="Nitelikli Yatırımcı"/>
    <x v="6"/>
    <x v="6"/>
    <x v="6"/>
    <x v="4"/>
    <x v="0"/>
    <x v="0"/>
    <x v="0"/>
    <x v="0"/>
    <x v="0"/>
  </r>
  <r>
    <s v="T.C. Ziraat Bankası A.Ş."/>
    <x v="0"/>
    <s v="Borçlanma Aracı"/>
    <d v="2015-01-05T00:00:00"/>
    <s v="-"/>
    <d v="2015-01-23T00:00:00"/>
    <s v="Yurt Dışı"/>
    <x v="7"/>
    <x v="7"/>
    <x v="7"/>
    <x v="5"/>
    <x v="1"/>
    <x v="1"/>
    <x v="1"/>
    <x v="1"/>
    <x v="1"/>
  </r>
  <r>
    <s v="Burgan Finansal Kiralama A.Ş."/>
    <x v="2"/>
    <s v="Borçlanma Aracı"/>
    <d v="2014-11-17T00:00:00"/>
    <s v="-"/>
    <d v="2015-02-03T00:00:00"/>
    <s v="Tahsisli/Nitelikli Yatırımcı"/>
    <x v="8"/>
    <x v="8"/>
    <x v="8"/>
    <x v="6"/>
    <x v="0"/>
    <x v="0"/>
    <x v="0"/>
    <x v="0"/>
    <x v="0"/>
  </r>
  <r>
    <s v="Gedik Yatırım Menkul Değerler A.Ş."/>
    <x v="2"/>
    <s v="Borçlanma Aracı"/>
    <d v="2014-12-09T00:00:00"/>
    <s v="-"/>
    <d v="2015-02-03T00:00:00"/>
    <s v="Halka arz/Nitelikli Yatırımcı"/>
    <x v="9"/>
    <x v="9"/>
    <x v="9"/>
    <x v="7"/>
    <x v="0"/>
    <x v="0"/>
    <x v="0"/>
    <x v="0"/>
    <x v="0"/>
  </r>
  <r>
    <s v="Limak Yatırım Enerji Üretim İşletme Hizmetleri ve İnşaat A.Ş."/>
    <x v="1"/>
    <s v="Borçlanma Aracı"/>
    <d v="2014-12-19T00:00:00"/>
    <s v="-"/>
    <d v="2015-02-03T00:00:00"/>
    <s v="Nitelikli Yatırımcı"/>
    <x v="10"/>
    <x v="10"/>
    <x v="10"/>
    <x v="0"/>
    <x v="0"/>
    <x v="0"/>
    <x v="0"/>
    <x v="0"/>
    <x v="0"/>
  </r>
  <r>
    <s v="Tiryaki Agro Gıda Sanayi ve Ticaret A.Ş."/>
    <x v="1"/>
    <s v="Borçlanma Aracı"/>
    <d v="2014-12-23T00:00:00"/>
    <s v="-"/>
    <d v="2015-02-03T00:00:00"/>
    <s v="Nitelikli Yatırımcı"/>
    <x v="11"/>
    <x v="11"/>
    <x v="11"/>
    <x v="8"/>
    <x v="0"/>
    <x v="0"/>
    <x v="0"/>
    <x v="0"/>
    <x v="0"/>
  </r>
  <r>
    <s v="Avrupa Yatırım Holding A.Ş.***"/>
    <x v="1"/>
    <s v="Borçlanma Aracı"/>
    <d v="2014-12-24T00:00:00"/>
    <s v="-"/>
    <d v="2015-02-03T00:00:00"/>
    <s v="Nitelikli Yatırımcı"/>
    <x v="12"/>
    <x v="12"/>
    <x v="3"/>
    <x v="0"/>
    <x v="0"/>
    <x v="0"/>
    <x v="0"/>
    <x v="0"/>
    <x v="0"/>
  </r>
  <r>
    <s v="T.C. Ziraat Bankası A.Ş."/>
    <x v="0"/>
    <s v="Borçlanma Aracı"/>
    <d v="2015-01-06T00:00:00"/>
    <s v="-"/>
    <d v="2015-02-03T00:00:00"/>
    <s v="Halka arz/Nitelikli Yatırımcı/Tahsisli"/>
    <x v="13"/>
    <x v="13"/>
    <x v="12"/>
    <x v="9"/>
    <x v="0"/>
    <x v="0"/>
    <x v="0"/>
    <x v="0"/>
    <x v="0"/>
  </r>
  <r>
    <s v="Şekerbank T.A.Ş"/>
    <x v="0"/>
    <s v="Borçlanma Aracı"/>
    <d v="2015-01-08T00:00:00"/>
    <s v="-"/>
    <d v="2015-02-03T00:00:00"/>
    <s v="Halka arz/Nitelikli Yatırımcı/Tahsisli"/>
    <x v="14"/>
    <x v="14"/>
    <x v="13"/>
    <x v="0"/>
    <x v="0"/>
    <x v="0"/>
    <x v="0"/>
    <x v="0"/>
    <x v="0"/>
  </r>
  <r>
    <s v="Bien Yapı Ürünleri Sanayi Turizm ve Ticaret A.Ş."/>
    <x v="1"/>
    <s v="Borçlanma Aracı"/>
    <d v="2015-01-12T00:00:00"/>
    <s v="-"/>
    <d v="2015-02-03T00:00:00"/>
    <s v="Tahsisli"/>
    <x v="1"/>
    <x v="15"/>
    <x v="14"/>
    <x v="0"/>
    <x v="0"/>
    <x v="0"/>
    <x v="0"/>
    <x v="0"/>
    <x v="0"/>
  </r>
  <r>
    <s v="Türkiye Garanti Bankası A.Ş."/>
    <x v="0"/>
    <s v="Borçlanma Aracı"/>
    <d v="2015-01-15T00:00:00"/>
    <s v="-"/>
    <d v="2015-02-03T00:00:00"/>
    <s v="Yurt Dışı"/>
    <x v="7"/>
    <x v="7"/>
    <x v="7"/>
    <x v="5"/>
    <x v="2"/>
    <x v="1"/>
    <x v="2"/>
    <x v="2"/>
    <x v="2"/>
  </r>
  <r>
    <s v="Ziraat Finansal Kiralama A.Ş."/>
    <x v="2"/>
    <s v="Borçlanma Aracı"/>
    <d v="2015-01-16T00:00:00"/>
    <s v="-"/>
    <d v="2015-02-03T00:00:00"/>
    <s v="Tahsisli/Nitelikli Yatırımcı"/>
    <x v="15"/>
    <x v="16"/>
    <x v="15"/>
    <x v="10"/>
    <x v="0"/>
    <x v="0"/>
    <x v="0"/>
    <x v="0"/>
    <x v="0"/>
  </r>
  <r>
    <s v="Demirer Enerji Üretim Sanayi ve Ticaret A.Ş."/>
    <x v="1"/>
    <s v="Borçlanma Aracı"/>
    <d v="2014-12-18T00:00:00"/>
    <s v="-"/>
    <d v="2015-02-19T00:00:00"/>
    <s v="Yurt Dışı"/>
    <x v="7"/>
    <x v="7"/>
    <x v="7"/>
    <x v="5"/>
    <x v="3"/>
    <x v="2"/>
    <x v="3"/>
    <x v="3"/>
    <x v="3"/>
  </r>
  <r>
    <s v="Türkerler İnşaat Turizm Madencilik Enerji Üretim Ticaret ve Sanayi A.Ş."/>
    <x v="1"/>
    <s v="Borçlanma Aracı"/>
    <d v="2014-12-29T00:00:00"/>
    <s v="-"/>
    <d v="2015-02-19T00:00:00"/>
    <s v="Nitelikli Yatırımcı"/>
    <x v="16"/>
    <x v="17"/>
    <x v="16"/>
    <x v="11"/>
    <x v="0"/>
    <x v="0"/>
    <x v="0"/>
    <x v="0"/>
    <x v="0"/>
  </r>
  <r>
    <s v="Gürteks İplik Sanayi ve Ticaret A.Ş."/>
    <x v="1"/>
    <s v="Borçlanma Aracı"/>
    <d v="2015-01-06T00:00:00"/>
    <s v="-"/>
    <d v="2015-02-19T00:00:00"/>
    <s v="Nitelikli Yatırımcı"/>
    <x v="3"/>
    <x v="18"/>
    <x v="3"/>
    <x v="2"/>
    <x v="0"/>
    <x v="0"/>
    <x v="0"/>
    <x v="0"/>
    <x v="0"/>
  </r>
  <r>
    <s v="Kredi Finans Faktoring Hizmetleri A.Ş."/>
    <x v="2"/>
    <s v="Borçlanma Aracı"/>
    <d v="2015-01-20T00:00:00"/>
    <s v="-"/>
    <d v="2015-02-19T00:00:00"/>
    <s v="Tahsisli/Nitelikli Yatırımcı"/>
    <x v="17"/>
    <x v="19"/>
    <x v="17"/>
    <x v="0"/>
    <x v="0"/>
    <x v="0"/>
    <x v="0"/>
    <x v="0"/>
    <x v="0"/>
  </r>
  <r>
    <s v="Rönesans Gayrimenkul Yatırım A.Ş."/>
    <x v="1"/>
    <s v="Borçlanma Aracı"/>
    <d v="2015-01-22T00:00:00"/>
    <s v="-"/>
    <d v="2015-02-19T00:00:00"/>
    <s v="Nitelikli Yatırımcı"/>
    <x v="16"/>
    <x v="17"/>
    <x v="18"/>
    <x v="8"/>
    <x v="0"/>
    <x v="0"/>
    <x v="0"/>
    <x v="0"/>
    <x v="0"/>
  </r>
  <r>
    <s v="Yeditepe Faktoring A.Ş."/>
    <x v="2"/>
    <s v="Borçlanma Aracı"/>
    <d v="2015-01-23T00:00:00"/>
    <s v="-"/>
    <d v="2015-02-19T00:00:00"/>
    <s v="Nitelikli Yatırımcı"/>
    <x v="16"/>
    <x v="17"/>
    <x v="19"/>
    <x v="12"/>
    <x v="0"/>
    <x v="0"/>
    <x v="0"/>
    <x v="0"/>
    <x v="0"/>
  </r>
  <r>
    <s v="Türkiye İş Bankası A.Ş."/>
    <x v="0"/>
    <s v="Borçlanma Aracı"/>
    <d v="2015-01-30T00:00:00"/>
    <s v="-"/>
    <d v="2015-02-19T00:00:00"/>
    <s v="Yurt Dışı"/>
    <x v="7"/>
    <x v="7"/>
    <x v="7"/>
    <x v="5"/>
    <x v="4"/>
    <x v="1"/>
    <x v="4"/>
    <x v="4"/>
    <x v="4"/>
  </r>
  <r>
    <s v="Creditwest Faktoring A.Ş."/>
    <x v="2"/>
    <s v="Borçlanma Aracı"/>
    <d v="2015-01-30T00:00:00"/>
    <s v="-"/>
    <d v="2015-02-19T00:00:00"/>
    <s v="Nitelikli Yatırımcı"/>
    <x v="11"/>
    <x v="20"/>
    <x v="20"/>
    <x v="13"/>
    <x v="0"/>
    <x v="0"/>
    <x v="0"/>
    <x v="0"/>
    <x v="0"/>
  </r>
  <r>
    <s v="Yapı Kredi Yatırım Menkul Değerler A.Ş."/>
    <x v="2"/>
    <s v="Borçlanma Aracı"/>
    <d v="2014-12-17T00:00:00"/>
    <s v="-"/>
    <d v="2015-02-27T00:00:00"/>
    <s v="Nitelikli Yatırımcı"/>
    <x v="14"/>
    <x v="21"/>
    <x v="21"/>
    <x v="14"/>
    <x v="0"/>
    <x v="0"/>
    <x v="0"/>
    <x v="0"/>
    <x v="0"/>
  </r>
  <r>
    <s v="Alternatifbank A.Ş."/>
    <x v="0"/>
    <s v="Borçlanma Aracı"/>
    <d v="2015-01-15T00:00:00"/>
    <s v="-"/>
    <d v="2015-02-27T00:00:00"/>
    <s v="Nitelikli Yatırımcı"/>
    <x v="14"/>
    <x v="21"/>
    <x v="3"/>
    <x v="15"/>
    <x v="0"/>
    <x v="0"/>
    <x v="0"/>
    <x v="0"/>
    <x v="0"/>
  </r>
  <r>
    <s v="Netlog Lojistik Hizmetleri A.Ş."/>
    <x v="1"/>
    <s v="Borçlanma Aracı"/>
    <d v="2015-01-21T00:00:00"/>
    <s v="-"/>
    <d v="2015-02-27T00:00:00"/>
    <s v="Tahsisli/Nitelikli Yatırımcı"/>
    <x v="3"/>
    <x v="22"/>
    <x v="18"/>
    <x v="0"/>
    <x v="0"/>
    <x v="0"/>
    <x v="0"/>
    <x v="0"/>
    <x v="0"/>
  </r>
  <r>
    <s v="Vera Varlık Yönetim A.Ş."/>
    <x v="2"/>
    <s v="Borçlanma Aracı"/>
    <d v="2015-01-28T00:00:00"/>
    <s v="-"/>
    <d v="2015-02-27T00:00:00"/>
    <s v="Nitelikli Yatırımcı"/>
    <x v="2"/>
    <x v="23"/>
    <x v="2"/>
    <x v="0"/>
    <x v="0"/>
    <x v="0"/>
    <x v="0"/>
    <x v="0"/>
    <x v="0"/>
  </r>
  <r>
    <s v="Ak Finansal Kiralama A.Ş."/>
    <x v="2"/>
    <s v="Borçlanma Aracı"/>
    <d v="2015-02-04T00:00:00"/>
    <s v="-"/>
    <d v="2015-02-27T00:00:00"/>
    <s v="Nitelikli Yatırımcı"/>
    <x v="14"/>
    <x v="21"/>
    <x v="22"/>
    <x v="16"/>
    <x v="0"/>
    <x v="0"/>
    <x v="0"/>
    <x v="0"/>
    <x v="0"/>
  </r>
  <r>
    <s v="Mudo Satış Mağazaları A.Ş."/>
    <x v="1"/>
    <s v="Borçlanma Aracı"/>
    <d v="2015-01-19T00:00:00"/>
    <s v="-"/>
    <d v="2015-03-06T00:00:00"/>
    <s v="Nitelikli Yatırımcı"/>
    <x v="18"/>
    <x v="24"/>
    <x v="3"/>
    <x v="8"/>
    <x v="0"/>
    <x v="0"/>
    <x v="0"/>
    <x v="0"/>
    <x v="0"/>
  </r>
  <r>
    <s v="Ekim Turizm Ticaret ve Sanayi A.Ş."/>
    <x v="1"/>
    <s v="Borçlanma Aracı"/>
    <d v="2015-02-11T00:00:00"/>
    <s v="-"/>
    <d v="2015-03-06T00:00:00"/>
    <s v="Nitelikli Yatırımcı"/>
    <x v="11"/>
    <x v="25"/>
    <x v="23"/>
    <x v="17"/>
    <x v="0"/>
    <x v="0"/>
    <x v="0"/>
    <x v="0"/>
    <x v="0"/>
  </r>
  <r>
    <s v="Çelik Motor Ticaret A.Ş."/>
    <x v="1"/>
    <s v="Borçlanma Aracı"/>
    <d v="2015-02-13T00:00:00"/>
    <s v="-"/>
    <d v="2015-03-06T00:00:00"/>
    <s v="Nitelikli Yatırımcı"/>
    <x v="11"/>
    <x v="25"/>
    <x v="18"/>
    <x v="2"/>
    <x v="0"/>
    <x v="0"/>
    <x v="0"/>
    <x v="0"/>
    <x v="0"/>
  </r>
  <r>
    <s v="Söktaş Tekstil Sanayi ve Ticaret A.Ş."/>
    <x v="1"/>
    <s v="Borçlanma Aracı"/>
    <d v="2015-02-17T00:00:00"/>
    <s v="-"/>
    <d v="2015-03-06T00:00:00"/>
    <s v="Nitelikli Yatırımcı"/>
    <x v="3"/>
    <x v="26"/>
    <x v="2"/>
    <x v="6"/>
    <x v="0"/>
    <x v="0"/>
    <x v="0"/>
    <x v="0"/>
    <x v="0"/>
  </r>
  <r>
    <s v="Türkiye Halk Bankası A.Ş."/>
    <x v="0"/>
    <s v="Borçlanma Aracı"/>
    <d v="2015-02-27T00:00:00"/>
    <s v="-"/>
    <d v="2015-03-06T00:00:00"/>
    <s v="Halka arz/Nitelikli Yatırımcı/Tahsisli"/>
    <x v="19"/>
    <x v="27"/>
    <x v="24"/>
    <x v="15"/>
    <x v="0"/>
    <x v="0"/>
    <x v="0"/>
    <x v="0"/>
    <x v="0"/>
  </r>
  <r>
    <s v="Metag İnşaat Ticaret A.Ş."/>
    <x v="1"/>
    <s v="Borçlanma Aracı"/>
    <d v="2015-01-19T00:00:00"/>
    <s v="-"/>
    <d v="2015-03-13T00:00:00"/>
    <s v="Nitelikli Yatırımcı"/>
    <x v="20"/>
    <x v="28"/>
    <x v="8"/>
    <x v="18"/>
    <x v="0"/>
    <x v="0"/>
    <x v="0"/>
    <x v="0"/>
    <x v="0"/>
  </r>
  <r>
    <s v="Konya Şeker Sanayi ve Ticaret A.Ş."/>
    <x v="1"/>
    <s v="Borçlanma Aracı"/>
    <d v="2015-02-13T00:00:00"/>
    <s v="-"/>
    <d v="2015-03-13T00:00:00"/>
    <s v="Nitelikli Yatırımcı"/>
    <x v="14"/>
    <x v="29"/>
    <x v="3"/>
    <x v="15"/>
    <x v="0"/>
    <x v="0"/>
    <x v="0"/>
    <x v="0"/>
    <x v="0"/>
  </r>
  <r>
    <s v="Aygaz A.Ş."/>
    <x v="1"/>
    <s v="Borçlanma Aracı"/>
    <d v="2015-02-26T00:00:00"/>
    <s v="-"/>
    <d v="2015-03-13T00:00:00"/>
    <s v="Tahsisli/Nitelikli Yatırımcı"/>
    <x v="15"/>
    <x v="30"/>
    <x v="25"/>
    <x v="19"/>
    <x v="0"/>
    <x v="0"/>
    <x v="0"/>
    <x v="0"/>
    <x v="0"/>
  </r>
  <r>
    <s v="TFKB Varlık Kiralama A.Ş."/>
    <x v="2"/>
    <s v="Kira Sertifikası"/>
    <d v="2015-01-06T00:00:00"/>
    <s v="-"/>
    <d v="2015-03-19T00:00:00"/>
    <s v="Tahsisli"/>
    <x v="3"/>
    <x v="31"/>
    <x v="18"/>
    <x v="0"/>
    <x v="0"/>
    <x v="0"/>
    <x v="0"/>
    <x v="0"/>
    <x v="0"/>
  </r>
  <r>
    <s v="TF Varlık Kiralama A.Ş."/>
    <x v="2"/>
    <s v="Kira Sertifikası"/>
    <d v="2015-02-27T00:00:00"/>
    <s v="-"/>
    <d v="2015-03-19T00:00:00"/>
    <s v="Yurt Dışı"/>
    <x v="7"/>
    <x v="7"/>
    <x v="7"/>
    <x v="5"/>
    <x v="5"/>
    <x v="3"/>
    <x v="5"/>
    <x v="5"/>
    <x v="5"/>
  </r>
  <r>
    <s v="Bankpozitif Kredi ve Kalkınma Bankası A.Ş."/>
    <x v="0"/>
    <s v="Borçlanma Aracı"/>
    <d v="2015-03-02T00:00:00"/>
    <s v="-"/>
    <d v="2015-03-19T00:00:00"/>
    <s v="Tahsisli/Nitelikli Yatırımcı"/>
    <x v="11"/>
    <x v="32"/>
    <x v="26"/>
    <x v="20"/>
    <x v="0"/>
    <x v="0"/>
    <x v="0"/>
    <x v="0"/>
    <x v="0"/>
  </r>
  <r>
    <s v="TFKB Varlık Kiralama A.Ş."/>
    <x v="2"/>
    <s v="Kira Sertifikası"/>
    <d v="2014-12-12T00:00:00"/>
    <s v="-"/>
    <d v="2015-04-03T00:00:00"/>
    <s v="Tahsisli"/>
    <x v="21"/>
    <x v="33"/>
    <x v="27"/>
    <x v="0"/>
    <x v="0"/>
    <x v="0"/>
    <x v="0"/>
    <x v="0"/>
    <x v="0"/>
  </r>
  <r>
    <s v="Tam Faktoring A.Ş."/>
    <x v="2"/>
    <s v="Borçlanma Aracı"/>
    <d v="2015-01-19T00:00:00"/>
    <s v="-"/>
    <d v="2015-04-03T00:00:00"/>
    <s v="Nitelikli Yatırımcı"/>
    <x v="22"/>
    <x v="34"/>
    <x v="1"/>
    <x v="21"/>
    <x v="0"/>
    <x v="0"/>
    <x v="0"/>
    <x v="0"/>
    <x v="0"/>
  </r>
  <r>
    <s v="Yapı Kredi Finansal Kiralama A.O."/>
    <x v="2"/>
    <s v="Borçlanma Aracı"/>
    <d v="2015-01-26T00:00:00"/>
    <s v="-"/>
    <d v="2015-04-03T00:00:00"/>
    <s v="Nitelikli Yatırımcı"/>
    <x v="23"/>
    <x v="35"/>
    <x v="28"/>
    <x v="22"/>
    <x v="0"/>
    <x v="0"/>
    <x v="0"/>
    <x v="0"/>
    <x v="0"/>
  </r>
  <r>
    <s v="Halk Finansal Kiralama A.Ş."/>
    <x v="2"/>
    <s v="Borçlanma Aracı"/>
    <d v="2015-02-05T00:00:00"/>
    <s v="-"/>
    <d v="2015-04-03T00:00:00"/>
    <s v="Tahsisli/Nitelikli Yatırımcı"/>
    <x v="24"/>
    <x v="36"/>
    <x v="3"/>
    <x v="23"/>
    <x v="0"/>
    <x v="0"/>
    <x v="0"/>
    <x v="0"/>
    <x v="0"/>
  </r>
  <r>
    <s v="Pakpen Plastik Boru ve Yapı Elemanları Sanayi ve Ticaret A.Ş."/>
    <x v="1"/>
    <s v="Borçlanma Aracı"/>
    <d v="2015-02-27T00:00:00"/>
    <s v="-"/>
    <d v="2015-04-03T00:00:00"/>
    <s v="Nitelikli Yatırımcı"/>
    <x v="22"/>
    <x v="34"/>
    <x v="8"/>
    <x v="13"/>
    <x v="0"/>
    <x v="0"/>
    <x v="0"/>
    <x v="0"/>
    <x v="0"/>
  </r>
  <r>
    <s v="AE Arma Elektropanç Elektromekanik Sanayi Mühendislik Taahhüt ve Ticaret A.Ş."/>
    <x v="1"/>
    <s v="Borçlanma Aracı"/>
    <d v="2015-03-03T00:00:00"/>
    <s v="-"/>
    <d v="2015-04-03T00:00:00"/>
    <s v="Tahsisli/Nitelikli Yatırımcı"/>
    <x v="16"/>
    <x v="37"/>
    <x v="29"/>
    <x v="24"/>
    <x v="0"/>
    <x v="0"/>
    <x v="0"/>
    <x v="0"/>
    <x v="0"/>
  </r>
  <r>
    <s v="Palmet Enerji A.Ş."/>
    <x v="1"/>
    <s v="Borçlanma Aracı"/>
    <d v="2015-03-04T00:00:00"/>
    <s v="-"/>
    <d v="2015-04-03T00:00:00"/>
    <s v="Nitelikli Yatırımcı"/>
    <x v="25"/>
    <x v="38"/>
    <x v="8"/>
    <x v="10"/>
    <x v="0"/>
    <x v="0"/>
    <x v="0"/>
    <x v="0"/>
    <x v="0"/>
  </r>
  <r>
    <s v="Emay İnşaat Taahhüt Sanayi ve Ticaret A.Ş."/>
    <x v="1"/>
    <s v="Borçlanma Aracı"/>
    <d v="2015-03-11T00:00:00"/>
    <s v="-"/>
    <d v="2015-04-03T00:00:00"/>
    <s v="Nitelikli Yatırımcı"/>
    <x v="14"/>
    <x v="39"/>
    <x v="2"/>
    <x v="25"/>
    <x v="0"/>
    <x v="0"/>
    <x v="0"/>
    <x v="0"/>
    <x v="0"/>
  </r>
  <r>
    <s v="Lider Faktoring A.Ş."/>
    <x v="2"/>
    <s v="Borçlanma Aracı"/>
    <d v="2015-03-12T00:00:00"/>
    <s v="-"/>
    <d v="2015-04-03T00:00:00"/>
    <s v="Tahsisli/Nitelikli Yatırımcı"/>
    <x v="11"/>
    <x v="40"/>
    <x v="30"/>
    <x v="26"/>
    <x v="0"/>
    <x v="0"/>
    <x v="0"/>
    <x v="0"/>
    <x v="0"/>
  </r>
  <r>
    <s v="Aktif Yatırım Bankası A.Ş."/>
    <x v="0"/>
    <s v="Borçlanma Aracı"/>
    <d v="2015-03-13T00:00:00"/>
    <s v="-"/>
    <d v="2015-04-03T00:00:00"/>
    <s v="Tahsisli/Nitelikli Yatırımcı"/>
    <x v="26"/>
    <x v="41"/>
    <x v="31"/>
    <x v="0"/>
    <x v="0"/>
    <x v="0"/>
    <x v="0"/>
    <x v="0"/>
    <x v="0"/>
  </r>
  <r>
    <s v="Kredi Alta Faktoring A.Ş.***"/>
    <x v="2"/>
    <s v="Borçlanma Aracı"/>
    <d v="2014-12-22T00:00:00"/>
    <s v="-"/>
    <d v="2015-04-16T00:00:00"/>
    <s v="Tahsisli/Nitelikli Yatırımcı"/>
    <x v="12"/>
    <x v="12"/>
    <x v="3"/>
    <x v="0"/>
    <x v="0"/>
    <x v="0"/>
    <x v="0"/>
    <x v="0"/>
    <x v="0"/>
  </r>
  <r>
    <s v="MLP Sağlık Hizmetleri A.Ş."/>
    <x v="1"/>
    <s v="Borçlanma Aracı"/>
    <d v="2015-01-16T00:00:00"/>
    <s v="-"/>
    <d v="2015-04-16T00:00:00"/>
    <s v="Nitelikli Yatırımcı"/>
    <x v="14"/>
    <x v="42"/>
    <x v="32"/>
    <x v="27"/>
    <x v="0"/>
    <x v="0"/>
    <x v="0"/>
    <x v="0"/>
    <x v="0"/>
  </r>
  <r>
    <s v="Alternatif Finansal Kiralama A.Ş."/>
    <x v="2"/>
    <s v="Borçlanma Aracı"/>
    <d v="2015-01-23T00:00:00"/>
    <s v="-"/>
    <d v="2015-04-16T00:00:00"/>
    <s v="Nitelikli Yatırımcı"/>
    <x v="11"/>
    <x v="43"/>
    <x v="33"/>
    <x v="28"/>
    <x v="0"/>
    <x v="0"/>
    <x v="0"/>
    <x v="0"/>
    <x v="0"/>
  </r>
  <r>
    <s v="Arena Faktoring A.Ş."/>
    <x v="2"/>
    <s v="Borçlanma Aracı"/>
    <d v="2015-02-26T00:00:00"/>
    <s v="-"/>
    <d v="2015-04-16T00:00:00"/>
    <s v="Nitelikli Yatırımcı"/>
    <x v="27"/>
    <x v="44"/>
    <x v="34"/>
    <x v="29"/>
    <x v="0"/>
    <x v="0"/>
    <x v="0"/>
    <x v="0"/>
    <x v="0"/>
  </r>
  <r>
    <s v="Metal Yapı Konut A.Ş."/>
    <x v="1"/>
    <s v="Borçlanma Aracı"/>
    <d v="2015-03-03T00:00:00"/>
    <s v="-"/>
    <d v="2015-04-16T00:00:00"/>
    <s v="Nitelikli Yatırımcı"/>
    <x v="27"/>
    <x v="44"/>
    <x v="3"/>
    <x v="13"/>
    <x v="0"/>
    <x v="0"/>
    <x v="0"/>
    <x v="0"/>
    <x v="0"/>
  </r>
  <r>
    <s v="Merko Gıda Sanayi ve Ticaret A.Ş."/>
    <x v="1"/>
    <s v="Borçlanma Aracı"/>
    <d v="2015-03-05T00:00:00"/>
    <s v="-"/>
    <d v="2015-04-16T00:00:00"/>
    <s v="Tahsisli/Nitelikli Yatırımcı"/>
    <x v="27"/>
    <x v="44"/>
    <x v="3"/>
    <x v="13"/>
    <x v="0"/>
    <x v="0"/>
    <x v="0"/>
    <x v="0"/>
    <x v="0"/>
  </r>
  <r>
    <s v="Global Yatırım Holding A.Ş."/>
    <x v="1"/>
    <s v="Borçlanma Aracı"/>
    <d v="2015-03-09T00:00:00"/>
    <s v="-"/>
    <d v="2015-04-16T00:00:00"/>
    <s v="Nitelikli Yatırımcı"/>
    <x v="14"/>
    <x v="42"/>
    <x v="11"/>
    <x v="30"/>
    <x v="0"/>
    <x v="0"/>
    <x v="0"/>
    <x v="0"/>
    <x v="0"/>
  </r>
  <r>
    <s v="Plaspak Kimya Sanayi ve Ticaret A.Ş.****"/>
    <x v="1"/>
    <s v="Borçlanma Aracı"/>
    <d v="2015-03-10T00:00:00"/>
    <s v="-"/>
    <d v="2015-04-16T00:00:00"/>
    <s v="Tahsisli/Nitelikli Yatırımcı"/>
    <x v="12"/>
    <x v="12"/>
    <x v="3"/>
    <x v="0"/>
    <x v="0"/>
    <x v="0"/>
    <x v="0"/>
    <x v="0"/>
    <x v="0"/>
  </r>
  <r>
    <s v="Beyaz Filo Oto Kiralama A.Ş.***"/>
    <x v="1"/>
    <s v="Borçlanma Aracı"/>
    <d v="2015-03-11T00:00:00"/>
    <s v="-"/>
    <d v="2015-04-16T00:00:00"/>
    <s v="Nitelikli Yatırımcı"/>
    <x v="12"/>
    <x v="12"/>
    <x v="3"/>
    <x v="0"/>
    <x v="0"/>
    <x v="0"/>
    <x v="0"/>
    <x v="0"/>
    <x v="0"/>
  </r>
  <r>
    <s v="Doğuş Çay ve Gıda Maddeleri Üretim Pazarlama İthalat İhracat A.Ş."/>
    <x v="1"/>
    <s v="Borçlanma Aracı"/>
    <d v="2015-03-13T00:00:00"/>
    <s v="-"/>
    <d v="2015-04-16T00:00:00"/>
    <s v="Nitelikli Yatırımcı"/>
    <x v="28"/>
    <x v="45"/>
    <x v="3"/>
    <x v="6"/>
    <x v="0"/>
    <x v="0"/>
    <x v="0"/>
    <x v="0"/>
    <x v="0"/>
  </r>
  <r>
    <s v="Temapol Polimer Plastik ve İnşaat Sanayi Ticaret A.Ş."/>
    <x v="1"/>
    <s v="Borçlanma Aracı"/>
    <s v="06.03.0215"/>
    <s v="-"/>
    <d v="2015-04-16T00:00:00"/>
    <s v="Nitelikli Yatırımcı"/>
    <x v="29"/>
    <x v="46"/>
    <x v="3"/>
    <x v="31"/>
    <x v="0"/>
    <x v="0"/>
    <x v="0"/>
    <x v="0"/>
    <x v="0"/>
  </r>
  <r>
    <s v="Fiba Faktoring A.Ş."/>
    <x v="2"/>
    <s v="Borçlanma Aracı"/>
    <d v="2015-03-24T00:00:00"/>
    <s v="-"/>
    <d v="2015-04-28T00:00:00"/>
    <s v="Nitelikli Yatırımcı"/>
    <x v="30"/>
    <x v="47"/>
    <x v="35"/>
    <x v="32"/>
    <x v="0"/>
    <x v="0"/>
    <x v="0"/>
    <x v="0"/>
    <x v="0"/>
  </r>
  <r>
    <s v="Final Varlık Yönetim A.Ş."/>
    <x v="2"/>
    <s v="Borçlanma Aracı"/>
    <d v="2015-03-26T00:00:00"/>
    <s v="-"/>
    <d v="2015-04-28T00:00:00"/>
    <s v="Tahsisli/Nitelikli Yatırımcı"/>
    <x v="2"/>
    <x v="48"/>
    <x v="2"/>
    <x v="0"/>
    <x v="0"/>
    <x v="0"/>
    <x v="0"/>
    <x v="0"/>
    <x v="0"/>
  </r>
  <r>
    <s v="Garanti Filo Yönetimi Hizmetleri A.Ş."/>
    <x v="1"/>
    <s v="Borçlanma Aracı"/>
    <d v="2015-04-03T00:00:00"/>
    <s v="-"/>
    <d v="2015-04-28T00:00:00"/>
    <s v="Nitelikli Yatırımcı"/>
    <x v="3"/>
    <x v="49"/>
    <x v="3"/>
    <x v="2"/>
    <x v="0"/>
    <x v="0"/>
    <x v="0"/>
    <x v="0"/>
    <x v="0"/>
  </r>
  <r>
    <s v="Banvit Bandırma Vitaminli Yem Sanayi A.Ş."/>
    <x v="1"/>
    <s v="Borçlanma Aracı"/>
    <d v="2015-04-06T00:00:00"/>
    <s v="-"/>
    <d v="2015-04-28T00:00:00"/>
    <s v="Nitelikli Yatırımcı"/>
    <x v="15"/>
    <x v="50"/>
    <x v="3"/>
    <x v="33"/>
    <x v="0"/>
    <x v="0"/>
    <x v="0"/>
    <x v="0"/>
    <x v="0"/>
  </r>
  <r>
    <s v="Kardemir Karabük Demir Çelik Sanayi ve Ticaret A.Ş."/>
    <x v="1"/>
    <s v="Borçlanma Aracı"/>
    <d v="2015-04-13T00:00:00"/>
    <s v="-"/>
    <d v="2015-04-28T00:00:00"/>
    <s v="Nitelikli Yatırımcı"/>
    <x v="31"/>
    <x v="51"/>
    <x v="18"/>
    <x v="33"/>
    <x v="0"/>
    <x v="0"/>
    <x v="0"/>
    <x v="0"/>
    <x v="0"/>
  </r>
  <r>
    <s v="Ereğli Tekstil Turizm Sanayi ve Ticaret A.Ş."/>
    <x v="1"/>
    <s v="Borçlanma Aracı"/>
    <d v="2015-03-03T00:00:00"/>
    <s v="-"/>
    <d v="2015-05-14T00:00:00"/>
    <s v="Nitelikli Yatırımcı"/>
    <x v="11"/>
    <x v="52"/>
    <x v="36"/>
    <x v="34"/>
    <x v="0"/>
    <x v="0"/>
    <x v="0"/>
    <x v="0"/>
    <x v="0"/>
  </r>
  <r>
    <s v="Ünlü Yatırım Holding A.Ş."/>
    <x v="2"/>
    <s v="Borçlanma Aracı"/>
    <d v="2015-03-04T00:00:00"/>
    <s v="-"/>
    <d v="2015-05-14T00:00:00"/>
    <s v="Nitelikli Yatırımcı"/>
    <x v="18"/>
    <x v="53"/>
    <x v="37"/>
    <x v="35"/>
    <x v="0"/>
    <x v="0"/>
    <x v="0"/>
    <x v="0"/>
    <x v="0"/>
  </r>
  <r>
    <s v="Nurol Yatırım Bankası A.Ş."/>
    <x v="0"/>
    <s v="Borçlanma Aracı"/>
    <d v="2015-03-19T00:00:00"/>
    <s v="-"/>
    <d v="2015-05-14T00:00:00"/>
    <s v="Nitelikli Yatırımcı"/>
    <x v="32"/>
    <x v="54"/>
    <x v="38"/>
    <x v="0"/>
    <x v="0"/>
    <x v="0"/>
    <x v="0"/>
    <x v="0"/>
    <x v="0"/>
  </r>
  <r>
    <s v="Varyap Varlıbaşlar Yapı Sanayi Turizm Yatırımları Ticaret ve Elektrik Üretim A.Ş."/>
    <x v="1"/>
    <s v="Borçlanma Aracı"/>
    <d v="2015-03-19T00:00:00"/>
    <s v="-"/>
    <d v="2015-05-14T00:00:00"/>
    <s v="Tahsisli/Nitelikli Yatırımcı"/>
    <x v="18"/>
    <x v="53"/>
    <x v="39"/>
    <x v="29"/>
    <x v="0"/>
    <x v="0"/>
    <x v="0"/>
    <x v="0"/>
    <x v="0"/>
  </r>
  <r>
    <s v="İş Faktoring A.Ş."/>
    <x v="2"/>
    <s v="Borçlanma Aracı"/>
    <d v="2015-03-20T00:00:00"/>
    <s v="-"/>
    <d v="2015-05-14T00:00:00"/>
    <s v="Nitelikli Yatırımcı"/>
    <x v="15"/>
    <x v="55"/>
    <x v="40"/>
    <x v="0"/>
    <x v="0"/>
    <x v="0"/>
    <x v="0"/>
    <x v="0"/>
    <x v="0"/>
  </r>
  <r>
    <s v="Yapı ve Kredi Bankası A.Ş."/>
    <x v="0"/>
    <s v="Borçlanma Aracı"/>
    <d v="2015-04-07T00:00:00"/>
    <s v="-"/>
    <d v="2015-05-14T00:00:00"/>
    <s v="Yurt Dışı"/>
    <x v="7"/>
    <x v="7"/>
    <x v="7"/>
    <x v="5"/>
    <x v="2"/>
    <x v="1"/>
    <x v="6"/>
    <x v="6"/>
    <x v="6"/>
  </r>
  <r>
    <s v="İttifak Holding A.Ş."/>
    <x v="1"/>
    <s v="Borçlanma Aracı"/>
    <d v="2015-04-08T00:00:00"/>
    <s v="-"/>
    <d v="2015-05-14T00:00:00"/>
    <s v="Nitelikli Yatırımcı"/>
    <x v="11"/>
    <x v="52"/>
    <x v="3"/>
    <x v="36"/>
    <x v="0"/>
    <x v="0"/>
    <x v="0"/>
    <x v="0"/>
    <x v="0"/>
  </r>
  <r>
    <s v="Timur Gayrimenkul Geliştirme Yapı ve Yatırım A.Ş."/>
    <x v="1"/>
    <s v="Borçlanma Aracı"/>
    <d v="2015-04-15T00:00:00"/>
    <s v="-"/>
    <d v="2015-05-14T00:00:00"/>
    <s v="Tahsisli/Nitelikli Yatırımcı"/>
    <x v="15"/>
    <x v="55"/>
    <x v="41"/>
    <x v="37"/>
    <x v="0"/>
    <x v="0"/>
    <x v="0"/>
    <x v="0"/>
    <x v="0"/>
  </r>
  <r>
    <s v="Zorlu Enerji Elektrik Üretim A.Ş."/>
    <x v="1"/>
    <s v="Borçlanma Aracı"/>
    <d v="2015-02-04T00:00:00"/>
    <s v="-"/>
    <d v="2015-05-22T00:00:00"/>
    <s v="Nitelikli Yatırımcı"/>
    <x v="33"/>
    <x v="56"/>
    <x v="42"/>
    <x v="38"/>
    <x v="0"/>
    <x v="0"/>
    <x v="0"/>
    <x v="0"/>
    <x v="0"/>
  </r>
  <r>
    <s v="Bossa Ticaret ve Sanayi İşletmeleri T.A.Ş."/>
    <x v="1"/>
    <s v="Borçlanma Aracı"/>
    <d v="2015-04-06T00:00:00"/>
    <s v="-"/>
    <d v="2015-05-22T00:00:00"/>
    <s v="Nitelikli Yatırımcı"/>
    <x v="28"/>
    <x v="57"/>
    <x v="43"/>
    <x v="39"/>
    <x v="0"/>
    <x v="0"/>
    <x v="0"/>
    <x v="0"/>
    <x v="0"/>
  </r>
  <r>
    <s v="Türk Ekonomi Bankası A.Ş."/>
    <x v="0"/>
    <s v="Borçlanma Aracı"/>
    <d v="2015-04-10T00:00:00"/>
    <s v="-"/>
    <d v="2015-05-22T00:00:00"/>
    <s v="Yurt Dışı"/>
    <x v="7"/>
    <x v="7"/>
    <x v="7"/>
    <x v="5"/>
    <x v="6"/>
    <x v="1"/>
    <x v="7"/>
    <x v="7"/>
    <x v="7"/>
  </r>
  <r>
    <s v="Erişim Faktoring A.Ş."/>
    <x v="2"/>
    <s v="Borçlanma Aracı"/>
    <d v="2015-04-13T00:00:00"/>
    <s v="-"/>
    <d v="2015-05-22T00:00:00"/>
    <s v="Tahsisli/Nitelikli Yatırımcı"/>
    <x v="34"/>
    <x v="58"/>
    <x v="3"/>
    <x v="40"/>
    <x v="0"/>
    <x v="0"/>
    <x v="0"/>
    <x v="0"/>
    <x v="0"/>
  </r>
  <r>
    <s v="Şeker Finansal Kiralama A.Ş."/>
    <x v="2"/>
    <s v="Borçlanma Aracı"/>
    <d v="2015-04-17T00:00:00"/>
    <s v="-"/>
    <d v="2015-05-22T00:00:00"/>
    <s v="Halka arz/Nitelikli Yatırımcı/Tahsisli"/>
    <x v="16"/>
    <x v="59"/>
    <x v="44"/>
    <x v="41"/>
    <x v="0"/>
    <x v="0"/>
    <x v="0"/>
    <x v="0"/>
    <x v="0"/>
  </r>
  <r>
    <s v="Analiz Faktoring A.Ş."/>
    <x v="2"/>
    <s v="Borçlanma Aracı"/>
    <d v="2015-04-17T00:00:00"/>
    <s v="-"/>
    <d v="2015-05-22T00:00:00"/>
    <s v="Nitelikli Yatırımcı"/>
    <x v="35"/>
    <x v="60"/>
    <x v="45"/>
    <x v="0"/>
    <x v="0"/>
    <x v="0"/>
    <x v="0"/>
    <x v="0"/>
    <x v="0"/>
  </r>
  <r>
    <s v="Bimeks Bilgi İşlem ve Dış Ticaret A.Ş."/>
    <x v="1"/>
    <s v="Borçlanma Aracı"/>
    <d v="2015-04-27T00:00:00"/>
    <s v="-"/>
    <d v="2015-05-22T00:00:00"/>
    <s v="Nitelikli Yatırımcı"/>
    <x v="3"/>
    <x v="61"/>
    <x v="46"/>
    <x v="42"/>
    <x v="0"/>
    <x v="0"/>
    <x v="0"/>
    <x v="0"/>
    <x v="0"/>
  </r>
  <r>
    <s v="Garanti Faktoring A.Ş."/>
    <x v="2"/>
    <s v="Borçlanma Aracı"/>
    <d v="2015-05-08T00:00:00"/>
    <s v="-"/>
    <d v="2015-05-22T00:00:00"/>
    <s v="Nitelikli Yatırımcı"/>
    <x v="0"/>
    <x v="62"/>
    <x v="47"/>
    <x v="43"/>
    <x v="0"/>
    <x v="0"/>
    <x v="0"/>
    <x v="0"/>
    <x v="0"/>
  </r>
  <r>
    <s v="Vakıf Finans Factoring Hizmetleri A.Ş."/>
    <x v="2"/>
    <s v="Borçlanma Aracı"/>
    <d v="2015-03-23T00:00:00"/>
    <s v="-"/>
    <d v="2015-06-01T00:00:00"/>
    <s v="Tahsisli/Nitelikli Yatırımcı"/>
    <x v="30"/>
    <x v="63"/>
    <x v="48"/>
    <x v="44"/>
    <x v="0"/>
    <x v="0"/>
    <x v="0"/>
    <x v="0"/>
    <x v="0"/>
  </r>
  <r>
    <s v="Deniz Faktoring A.Ş."/>
    <x v="2"/>
    <s v="Borçlanma Aracı"/>
    <d v="2015-04-03T00:00:00"/>
    <s v="-"/>
    <d v="2015-06-01T00:00:00"/>
    <s v="Nitelikli Yatırımcı"/>
    <x v="36"/>
    <x v="64"/>
    <x v="49"/>
    <x v="45"/>
    <x v="0"/>
    <x v="0"/>
    <x v="0"/>
    <x v="0"/>
    <x v="0"/>
  </r>
  <r>
    <s v="Oyak Yatırım Menkul Değerler A.Ş."/>
    <x v="2"/>
    <s v="Borçlanma Aracı"/>
    <d v="2015-04-03T00:00:00"/>
    <s v="-"/>
    <d v="2015-06-01T00:00:00"/>
    <s v="Nitelikli Yatırımcı"/>
    <x v="3"/>
    <x v="65"/>
    <x v="50"/>
    <x v="46"/>
    <x v="0"/>
    <x v="0"/>
    <x v="0"/>
    <x v="0"/>
    <x v="0"/>
  </r>
  <r>
    <s v="Saray Halı A.Ş."/>
    <x v="1"/>
    <s v="Borçlanma Aracı"/>
    <d v="2015-05-07T00:00:00"/>
    <s v="-"/>
    <d v="2015-06-01T00:00:00"/>
    <s v="Nitelikli Yatırımcı"/>
    <x v="3"/>
    <x v="65"/>
    <x v="3"/>
    <x v="2"/>
    <x v="0"/>
    <x v="0"/>
    <x v="0"/>
    <x v="0"/>
    <x v="0"/>
  </r>
  <r>
    <s v="Türkiye Vakıflar Bankası T.A.O. "/>
    <x v="0"/>
    <s v="İTMK"/>
    <d v="2014-11-24T00:00:00"/>
    <s v="-"/>
    <d v="2015-06-12T00:00:00"/>
    <s v="Yurt Dışı"/>
    <x v="7"/>
    <x v="7"/>
    <x v="7"/>
    <x v="5"/>
    <x v="7"/>
    <x v="2"/>
    <x v="8"/>
    <x v="8"/>
    <x v="8"/>
  </r>
  <r>
    <s v="Votorantim Çimento Sanayi ve Ticaret A.Ş."/>
    <x v="1"/>
    <s v="Borçlanma Aracı"/>
    <d v="2015-03-23T00:00:00"/>
    <s v="-"/>
    <d v="2015-06-12T00:00:00"/>
    <s v="Yurt Dışı"/>
    <x v="7"/>
    <x v="7"/>
    <x v="7"/>
    <x v="5"/>
    <x v="8"/>
    <x v="1"/>
    <x v="8"/>
    <x v="9"/>
    <x v="8"/>
  </r>
  <r>
    <s v="Turkish Bank A.Ş."/>
    <x v="0"/>
    <s v="Borçlanma Aracı"/>
    <d v="2015-04-22T00:00:00"/>
    <s v="-"/>
    <d v="2015-06-12T00:00:00"/>
    <s v="Tahsisli/Nitelikli Yatırımcı"/>
    <x v="37"/>
    <x v="66"/>
    <x v="51"/>
    <x v="47"/>
    <x v="0"/>
    <x v="0"/>
    <x v="0"/>
    <x v="0"/>
    <x v="0"/>
  </r>
  <r>
    <s v="KT Kira Sertifikaları Varlık Kiralama A.Ş."/>
    <x v="2"/>
    <s v="Kira Sertifikası"/>
    <d v="2015-04-24T00:00:00"/>
    <s v="-"/>
    <d v="2015-06-12T00:00:00"/>
    <s v="Halka arz/Nitelikli Yatırımcı/Tahsisli"/>
    <x v="23"/>
    <x v="67"/>
    <x v="52"/>
    <x v="48"/>
    <x v="0"/>
    <x v="0"/>
    <x v="0"/>
    <x v="0"/>
    <x v="0"/>
  </r>
  <r>
    <s v="Sardes Faktoring A.Ş."/>
    <x v="2"/>
    <s v="Borçlanma Aracı"/>
    <d v="2015-05-07T00:00:00"/>
    <s v="-"/>
    <d v="2015-06-12T00:00:00"/>
    <s v="Nitelikli Yatırımcı"/>
    <x v="38"/>
    <x v="68"/>
    <x v="34"/>
    <x v="7"/>
    <x v="0"/>
    <x v="0"/>
    <x v="0"/>
    <x v="0"/>
    <x v="0"/>
  </r>
  <r>
    <s v="Destek Faktoring A.Ş."/>
    <x v="2"/>
    <s v="Borçlanma Aracı"/>
    <d v="2015-05-20T00:00:00"/>
    <s v="-"/>
    <d v="2015-06-12T00:00:00"/>
    <s v="Nitelikli Yatırımcı"/>
    <x v="11"/>
    <x v="69"/>
    <x v="53"/>
    <x v="49"/>
    <x v="0"/>
    <x v="0"/>
    <x v="0"/>
    <x v="0"/>
    <x v="0"/>
  </r>
  <r>
    <s v="Finansbank A.Ş."/>
    <x v="0"/>
    <s v="Borçlanma Aracı"/>
    <d v="2015-05-25T00:00:00"/>
    <s v="-"/>
    <d v="2015-06-12T00:00:00"/>
    <s v="Yurt Dışı"/>
    <x v="7"/>
    <x v="7"/>
    <x v="7"/>
    <x v="5"/>
    <x v="9"/>
    <x v="1"/>
    <x v="9"/>
    <x v="10"/>
    <x v="9"/>
  </r>
  <r>
    <s v="Ak Yatırım Menkul Değerler A.Ş."/>
    <x v="2"/>
    <s v="Borçlanma Aracı"/>
    <d v="2015-04-17T00:00:00"/>
    <s v="-"/>
    <d v="2015-06-23T00:00:00"/>
    <s v="Nitelikli Yatırımcı"/>
    <x v="39"/>
    <x v="70"/>
    <x v="54"/>
    <x v="50"/>
    <x v="0"/>
    <x v="0"/>
    <x v="0"/>
    <x v="0"/>
    <x v="0"/>
  </r>
  <r>
    <s v="Güven Varlık Yönetimi A.Ş."/>
    <x v="2"/>
    <s v="Borçlanma Aracı"/>
    <d v="2015-05-20T00:00:00"/>
    <s v="-"/>
    <d v="2015-06-23T00:00:00"/>
    <s v="Nitelikli Yatırımcı"/>
    <x v="11"/>
    <x v="71"/>
    <x v="8"/>
    <x v="51"/>
    <x v="0"/>
    <x v="0"/>
    <x v="0"/>
    <x v="0"/>
    <x v="0"/>
  </r>
  <r>
    <s v="Palgaz Doğalgaz Dağıtım Sanayi ve Ticaret A.Ş."/>
    <x v="1"/>
    <s v="Borçlanma Aracı"/>
    <d v="2015-05-25T00:00:00"/>
    <s v="-"/>
    <d v="2015-06-23T00:00:00"/>
    <s v="Nitelikli Yatırımcı"/>
    <x v="1"/>
    <x v="72"/>
    <x v="14"/>
    <x v="0"/>
    <x v="0"/>
    <x v="0"/>
    <x v="0"/>
    <x v="0"/>
    <x v="0"/>
  </r>
  <r>
    <s v="Tera Menkul Değerler A.Ş."/>
    <x v="2"/>
    <s v="Borçlanma Aracı"/>
    <d v="2015-05-18T00:00:00"/>
    <s v="-"/>
    <d v="2015-07-03T00:00:00"/>
    <s v="Tahsisli/Nitelikli Yatırımcı"/>
    <x v="28"/>
    <x v="73"/>
    <x v="39"/>
    <x v="52"/>
    <x v="0"/>
    <x v="0"/>
    <x v="0"/>
    <x v="0"/>
    <x v="0"/>
  </r>
  <r>
    <s v="İş Finansal Kiralama A.Ş."/>
    <x v="2"/>
    <s v="Borçlanma Aracı"/>
    <d v="2015-05-22T00:00:00"/>
    <s v="-"/>
    <d v="2015-07-03T00:00:00"/>
    <s v="Nitelikli Yatırımcı"/>
    <x v="23"/>
    <x v="74"/>
    <x v="55"/>
    <x v="53"/>
    <x v="0"/>
    <x v="0"/>
    <x v="0"/>
    <x v="0"/>
    <x v="0"/>
  </r>
  <r>
    <s v="Mercedes-Benz Finansman A.Ş."/>
    <x v="2"/>
    <s v="Borçlanma Aracı"/>
    <d v="2015-05-22T00:00:00"/>
    <s v="-"/>
    <d v="2015-07-03T00:00:00"/>
    <s v="Yurt Dışı"/>
    <x v="7"/>
    <x v="7"/>
    <x v="7"/>
    <x v="5"/>
    <x v="10"/>
    <x v="2"/>
    <x v="10"/>
    <x v="11"/>
    <x v="10"/>
  </r>
  <r>
    <s v="Koç Fiat Kredi Finansman A.Ş."/>
    <x v="2"/>
    <s v="Borçlanma Aracı"/>
    <d v="2015-06-02T00:00:00"/>
    <s v="-"/>
    <d v="2015-07-03T00:00:00"/>
    <s v="Nitelikli Yatırımcı"/>
    <x v="40"/>
    <x v="75"/>
    <x v="56"/>
    <x v="54"/>
    <x v="0"/>
    <x v="0"/>
    <x v="0"/>
    <x v="0"/>
    <x v="0"/>
  </r>
  <r>
    <s v="Atılım Faktoring A.Ş."/>
    <x v="2"/>
    <s v="Borçlanma Aracı"/>
    <d v="2015-06-08T00:00:00"/>
    <s v="-"/>
    <d v="2015-07-03T00:00:00"/>
    <s v="Nitelikli Yatırımcı"/>
    <x v="18"/>
    <x v="76"/>
    <x v="57"/>
    <x v="55"/>
    <x v="0"/>
    <x v="0"/>
    <x v="0"/>
    <x v="0"/>
    <x v="0"/>
  </r>
  <r>
    <s v="Vera Varlık Yönetim A.Ş."/>
    <x v="2"/>
    <s v="Borçlanma Aracı"/>
    <d v="2015-06-09T00:00:00"/>
    <s v="-"/>
    <d v="2015-07-03T00:00:00"/>
    <s v="Nitelikli Yatırımcı"/>
    <x v="41"/>
    <x v="77"/>
    <x v="58"/>
    <x v="0"/>
    <x v="0"/>
    <x v="0"/>
    <x v="0"/>
    <x v="0"/>
    <x v="0"/>
  </r>
  <r>
    <s v="Nurol Yatırım Bankası A.Ş."/>
    <x v="0"/>
    <s v="Borçlanma Aracı"/>
    <d v="2015-06-17T00:00:00"/>
    <s v="-"/>
    <d v="2015-07-03T00:00:00"/>
    <s v="Tahsisli/Nitelikli Yatırımcı"/>
    <x v="42"/>
    <x v="78"/>
    <x v="3"/>
    <x v="1"/>
    <x v="0"/>
    <x v="0"/>
    <x v="0"/>
    <x v="0"/>
    <x v="0"/>
  </r>
  <r>
    <s v="Zorlu Faktoring A.Ş."/>
    <x v="2"/>
    <s v="Borçlanma Aracı"/>
    <d v="2015-05-06T00:00:00"/>
    <s v="-"/>
    <d v="2015-07-14T00:00:00"/>
    <s v="Nitelikli Yatırımcı"/>
    <x v="43"/>
    <x v="79"/>
    <x v="59"/>
    <x v="55"/>
    <x v="0"/>
    <x v="0"/>
    <x v="0"/>
    <x v="0"/>
    <x v="0"/>
  </r>
  <r>
    <s v="Burgan Bank A.Ş."/>
    <x v="0"/>
    <s v="Borçlanma Aracı"/>
    <d v="2015-06-19T00:00:00"/>
    <s v="-"/>
    <d v="2015-07-14T00:00:00"/>
    <s v="Tahsisli/Nitelikli Yatırımcı"/>
    <x v="15"/>
    <x v="80"/>
    <x v="3"/>
    <x v="33"/>
    <x v="0"/>
    <x v="0"/>
    <x v="0"/>
    <x v="0"/>
    <x v="0"/>
  </r>
  <r>
    <s v="Deniz Finansal Kiralama A.Ş."/>
    <x v="2"/>
    <s v="Borçlanma Aracı"/>
    <d v="2015-07-02T00:00:00"/>
    <s v="-"/>
    <d v="2015-07-14T00:00:00"/>
    <s v="Nitelikli Yatırımcı"/>
    <x v="44"/>
    <x v="81"/>
    <x v="60"/>
    <x v="56"/>
    <x v="0"/>
    <x v="0"/>
    <x v="0"/>
    <x v="0"/>
    <x v="0"/>
  </r>
  <r>
    <s v="Türkiye Vakıflar Bankası T.A.O."/>
    <x v="0"/>
    <s v="Borçlanma Aracı"/>
    <d v="2015-06-18T00:00:00"/>
    <s v="-"/>
    <d v="2015-07-28T00:00:00"/>
    <s v="Halka arz/Nitelikli Yatırımcı/Tahsisli"/>
    <x v="4"/>
    <x v="82"/>
    <x v="61"/>
    <x v="57"/>
    <x v="0"/>
    <x v="0"/>
    <x v="0"/>
    <x v="0"/>
    <x v="0"/>
  </r>
  <r>
    <s v="Ak Faktoring A.Ş."/>
    <x v="2"/>
    <s v="Borçlanma Aracı"/>
    <d v="2015-06-19T00:00:00"/>
    <s v="-"/>
    <d v="2015-07-28T00:00:00"/>
    <s v="Tahsisli/Nitelikli Yatırımcı"/>
    <x v="1"/>
    <x v="83"/>
    <x v="14"/>
    <x v="0"/>
    <x v="0"/>
    <x v="0"/>
    <x v="0"/>
    <x v="0"/>
    <x v="0"/>
  </r>
  <r>
    <s v="Çağdaş Faktoring A.Ş."/>
    <x v="2"/>
    <s v="Borçlanma Aracı"/>
    <d v="2015-06-23T00:00:00"/>
    <s v="-"/>
    <d v="2015-07-28T00:00:00"/>
    <s v="Nitelikli Yatırımcı"/>
    <x v="45"/>
    <x v="84"/>
    <x v="1"/>
    <x v="0"/>
    <x v="0"/>
    <x v="0"/>
    <x v="0"/>
    <x v="0"/>
    <x v="0"/>
  </r>
  <r>
    <s v="Samsun Yem Sanayi ve Ticaret A.Ş."/>
    <x v="1"/>
    <s v="Borçlanma Aracı"/>
    <d v="2015-06-25T00:00:00"/>
    <s v="-"/>
    <d v="2015-07-28T00:00:00"/>
    <s v="Nitelikli Yatırımcı"/>
    <x v="3"/>
    <x v="85"/>
    <x v="3"/>
    <x v="2"/>
    <x v="0"/>
    <x v="0"/>
    <x v="0"/>
    <x v="0"/>
    <x v="0"/>
  </r>
  <r>
    <s v="Aktif Yatırım Bankası A.Ş."/>
    <x v="0"/>
    <s v="Borçlanma Aracı"/>
    <d v="2015-06-26T00:00:00"/>
    <s v="-"/>
    <d v="2015-07-28T00:00:00"/>
    <s v="Yurt Dışı"/>
    <x v="7"/>
    <x v="7"/>
    <x v="7"/>
    <x v="5"/>
    <x v="11"/>
    <x v="4"/>
    <x v="11"/>
    <x v="12"/>
    <x v="8"/>
  </r>
  <r>
    <s v="Aktif Yatırım Bankası A.Ş."/>
    <x v="0"/>
    <s v="Borçlanma Aracı"/>
    <d v="2015-06-26T00:00:00"/>
    <s v="-"/>
    <d v="2015-07-28T00:00:00"/>
    <s v="Tahsisli/Nitelikli Yatırımcı"/>
    <x v="23"/>
    <x v="86"/>
    <x v="62"/>
    <x v="0"/>
    <x v="0"/>
    <x v="0"/>
    <x v="0"/>
    <x v="0"/>
    <x v="0"/>
  </r>
  <r>
    <s v="Garanti Finansal Kiralama A.Ş."/>
    <x v="2"/>
    <s v="Borçlanma Aracı"/>
    <d v="2015-07-08T00:00:00"/>
    <s v="-"/>
    <d v="2015-07-28T00:00:00"/>
    <s v="Nitelikli Yatırımcı"/>
    <x v="46"/>
    <x v="87"/>
    <x v="63"/>
    <x v="58"/>
    <x v="0"/>
    <x v="0"/>
    <x v="0"/>
    <x v="0"/>
    <x v="0"/>
  </r>
  <r>
    <s v="Aksa Enerji Üretim A.Ş."/>
    <x v="1"/>
    <s v="Borçlanma Aracı"/>
    <d v="2015-07-14T00:00:00"/>
    <s v="-"/>
    <d v="2015-07-28T00:00:00"/>
    <s v="Nitelikli Yatırımcı"/>
    <x v="14"/>
    <x v="88"/>
    <x v="9"/>
    <x v="59"/>
    <x v="0"/>
    <x v="0"/>
    <x v="0"/>
    <x v="0"/>
    <x v="0"/>
  </r>
  <r>
    <s v="Mercedes-Benz Finansman A.Ş."/>
    <x v="2"/>
    <s v="Borçlanma Aracı"/>
    <d v="2015-05-22T00:00:00"/>
    <s v="-"/>
    <d v="2015-07-28T00:00:00"/>
    <s v="Tahsisli/Nitelikli Yatırımcı"/>
    <x v="47"/>
    <x v="89"/>
    <x v="3"/>
    <x v="60"/>
    <x v="0"/>
    <x v="0"/>
    <x v="0"/>
    <x v="0"/>
    <x v="0"/>
  </r>
  <r>
    <s v="Tera Varlık Kiralama A.Ş."/>
    <x v="2"/>
    <s v="Kira Sertifikası"/>
    <d v="2015-03-23T00:00:00"/>
    <s v="-"/>
    <d v="2015-08-11T00:00:00"/>
    <s v="Tahsisli/Nitelikli Yatırımcı"/>
    <x v="11"/>
    <x v="90"/>
    <x v="3"/>
    <x v="36"/>
    <x v="0"/>
    <x v="0"/>
    <x v="0"/>
    <x v="0"/>
    <x v="0"/>
  </r>
  <r>
    <s v="Türk Ekonomi Bankası A.Ş."/>
    <x v="0"/>
    <s v="Borçlanma Aracı"/>
    <d v="2015-06-08T00:00:00"/>
    <s v="-"/>
    <d v="2015-08-11T00:00:00"/>
    <s v="Halka arz/Nitelikli Yatırımcı/Tahsisli"/>
    <x v="48"/>
    <x v="91"/>
    <x v="64"/>
    <x v="61"/>
    <x v="0"/>
    <x v="0"/>
    <x v="0"/>
    <x v="0"/>
    <x v="0"/>
  </r>
  <r>
    <s v="Türkiye Garanti Bankası A.Ş."/>
    <x v="0"/>
    <s v="Borçlanma Aracı"/>
    <d v="2015-06-24T00:00:00"/>
    <s v="-"/>
    <d v="2015-08-11T00:00:00"/>
    <s v="Nitelikli Yatırımcı"/>
    <x v="49"/>
    <x v="92"/>
    <x v="65"/>
    <x v="62"/>
    <x v="0"/>
    <x v="0"/>
    <x v="0"/>
    <x v="0"/>
    <x v="0"/>
  </r>
  <r>
    <s v="İş Yatırım Menkul Değerler A.Ş."/>
    <x v="2"/>
    <s v="Yatırım Kuruluşu Varantı"/>
    <d v="2015-06-26T00:00:00"/>
    <s v="-"/>
    <d v="2015-08-11T00:00:00"/>
    <s v="Halka Arz"/>
    <x v="42"/>
    <x v="93"/>
    <x v="66"/>
    <x v="63"/>
    <x v="0"/>
    <x v="0"/>
    <x v="0"/>
    <x v="0"/>
    <x v="0"/>
  </r>
  <r>
    <s v="Rönesans Holding A.Ş."/>
    <x v="1"/>
    <s v="Borçlanma Aracı"/>
    <d v="2015-07-22T00:00:00"/>
    <s v="-"/>
    <d v="2015-08-11T00:00:00"/>
    <s v="Nitelikli Yatırımcı"/>
    <x v="14"/>
    <x v="94"/>
    <x v="9"/>
    <x v="59"/>
    <x v="0"/>
    <x v="0"/>
    <x v="0"/>
    <x v="0"/>
    <x v="0"/>
  </r>
  <r>
    <s v="Denizbank A.Ş."/>
    <x v="0"/>
    <s v="Borçlanma Aracı"/>
    <d v="2015-07-01T00:00:00"/>
    <s v="-"/>
    <d v="2015-08-21T00:00:00"/>
    <s v="Halka arz/Nitelikli Yatırımcı/Tahsisli"/>
    <x v="50"/>
    <x v="95"/>
    <x v="67"/>
    <x v="64"/>
    <x v="0"/>
    <x v="0"/>
    <x v="0"/>
    <x v="0"/>
    <x v="0"/>
  </r>
  <r>
    <s v="Beykoz Doğa Öğretim Yatırım ve Ticaret A.Ş."/>
    <x v="1"/>
    <s v="Borçlanma Aracı"/>
    <d v="2015-07-07T00:00:00"/>
    <s v="-"/>
    <d v="2015-08-28T00:00:00"/>
    <s v="Nitelikli Yatırımcı"/>
    <x v="2"/>
    <x v="96"/>
    <x v="3"/>
    <x v="7"/>
    <x v="0"/>
    <x v="0"/>
    <x v="0"/>
    <x v="0"/>
    <x v="0"/>
  </r>
  <r>
    <s v="Türkiye İhracat Kredi Bankası A.Ş."/>
    <x v="0"/>
    <s v="Borçlanma Aracı"/>
    <d v="2015-07-10T00:00:00"/>
    <s v="-"/>
    <d v="2015-08-28T00:00:00"/>
    <s v="Yurt Dışı"/>
    <x v="7"/>
    <x v="7"/>
    <x v="7"/>
    <x v="5"/>
    <x v="12"/>
    <x v="1"/>
    <x v="8"/>
    <x v="13"/>
    <x v="8"/>
  </r>
  <r>
    <s v="Analiz Faktoring A.Ş."/>
    <x v="2"/>
    <s v="Borçlanma Aracı"/>
    <d v="2015-07-15T00:00:00"/>
    <s v="-"/>
    <d v="2015-08-28T00:00:00"/>
    <s v="Nitelikli Yatırımcı"/>
    <x v="51"/>
    <x v="97"/>
    <x v="68"/>
    <x v="65"/>
    <x v="0"/>
    <x v="0"/>
    <x v="0"/>
    <x v="0"/>
    <x v="0"/>
  </r>
  <r>
    <s v="İş Yatırım Menkul Değerler A.Ş."/>
    <x v="2"/>
    <s v="Borçlanma Aracı"/>
    <d v="2015-07-23T00:00:00"/>
    <s v="-"/>
    <d v="2015-08-28T00:00:00"/>
    <s v="Tahsisli/Nitelikli Yatırımcı"/>
    <x v="52"/>
    <x v="98"/>
    <x v="69"/>
    <x v="66"/>
    <x v="0"/>
    <x v="0"/>
    <x v="0"/>
    <x v="0"/>
    <x v="0"/>
  </r>
  <r>
    <s v="Optima Faktoring A.Ş."/>
    <x v="2"/>
    <s v="Borçlanma Aracı"/>
    <d v="2015-08-11T00:00:00"/>
    <s v="-"/>
    <d v="2015-08-28T00:00:00"/>
    <s v="Nitelikli Yatırımcı"/>
    <x v="53"/>
    <x v="99"/>
    <x v="3"/>
    <x v="67"/>
    <x v="0"/>
    <x v="0"/>
    <x v="0"/>
    <x v="0"/>
    <x v="0"/>
  </r>
  <r>
    <s v="Şekerbank T.A.Ş."/>
    <x v="0"/>
    <s v="Borçlanma Aracı"/>
    <d v="2015-08-04T00:00:00"/>
    <s v="-"/>
    <d v="2015-09-07T00:00:00"/>
    <s v="Halka arz/Nitelikli Yatırımcı/Tahsisli"/>
    <x v="23"/>
    <x v="100"/>
    <x v="70"/>
    <x v="68"/>
    <x v="0"/>
    <x v="0"/>
    <x v="0"/>
    <x v="0"/>
    <x v="0"/>
  </r>
  <r>
    <s v="Kapital Faktoring A.Ş."/>
    <x v="2"/>
    <s v="Borçlanma Aracı"/>
    <d v="2015-08-05T00:00:00"/>
    <s v="-"/>
    <d v="2015-09-07T00:00:00"/>
    <s v="Nitelikli Yatırımcı"/>
    <x v="11"/>
    <x v="101"/>
    <x v="8"/>
    <x v="51"/>
    <x v="0"/>
    <x v="0"/>
    <x v="0"/>
    <x v="0"/>
    <x v="0"/>
  </r>
  <r>
    <s v="Boyner Perakende ve Tekstil Yatırımları A.Ş."/>
    <x v="1"/>
    <s v="Borçlanma Aracı"/>
    <d v="2015-08-14T00:00:00"/>
    <s v="-"/>
    <d v="2015-09-07T00:00:00"/>
    <s v="Tahsisli/Nitelikli Yatırımcı"/>
    <x v="15"/>
    <x v="102"/>
    <x v="71"/>
    <x v="69"/>
    <x v="0"/>
    <x v="0"/>
    <x v="0"/>
    <x v="0"/>
    <x v="0"/>
  </r>
  <r>
    <s v="Çalık Holding A.Ş."/>
    <x v="1"/>
    <s v="Borçlanma Aracı"/>
    <d v="2015-08-24T00:00:00"/>
    <s v="-"/>
    <d v="2015-09-07T00:00:00"/>
    <s v="Yurt Dışı"/>
    <x v="7"/>
    <x v="7"/>
    <x v="7"/>
    <x v="5"/>
    <x v="13"/>
    <x v="4"/>
    <x v="12"/>
    <x v="14"/>
    <x v="11"/>
  </r>
  <r>
    <s v="Turkcell İletişim Hizmetleri A.Ş."/>
    <x v="1"/>
    <s v="Borçlanma Aracı"/>
    <d v="2015-08-27T00:00:00"/>
    <s v="-"/>
    <d v="2015-09-15T00:00:00"/>
    <s v="Yurt Dışı"/>
    <x v="7"/>
    <x v="7"/>
    <x v="7"/>
    <x v="5"/>
    <x v="7"/>
    <x v="1"/>
    <x v="13"/>
    <x v="15"/>
    <x v="12"/>
  </r>
  <r>
    <s v="Tacirler Yatırım Menkul Değerler A.Ş."/>
    <x v="2"/>
    <s v="Borçlanma Aracı"/>
    <d v="2015-07-10T00:00:00"/>
    <s v="-"/>
    <d v="2015-10-02T00:00:00"/>
    <s v="Nitelikli Yatırımcı"/>
    <x v="54"/>
    <x v="103"/>
    <x v="3"/>
    <x v="70"/>
    <x v="0"/>
    <x v="0"/>
    <x v="0"/>
    <x v="0"/>
    <x v="0"/>
  </r>
  <r>
    <s v="Yurt Çimento Sanayi ve Ticaret A.Ş."/>
    <x v="1"/>
    <s v="Borçlanma Aracı"/>
    <d v="2015-07-21T00:00:00"/>
    <s v="-"/>
    <d v="2015-10-02T00:00:00"/>
    <s v="Tahsisli/Nitelikli Yatırımcı"/>
    <x v="18"/>
    <x v="104"/>
    <x v="3"/>
    <x v="8"/>
    <x v="0"/>
    <x v="0"/>
    <x v="0"/>
    <x v="0"/>
    <x v="0"/>
  </r>
  <r>
    <s v="Yapı Kredi Yatırım Menkul Değerler A.Ş."/>
    <x v="2"/>
    <s v="Borçlanma Aracı"/>
    <d v="2015-08-26T00:00:00"/>
    <s v="-"/>
    <d v="2015-10-02T00:00:00"/>
    <s v="Tahsisli/Nitelikli Yatırımcı"/>
    <x v="47"/>
    <x v="105"/>
    <x v="72"/>
    <x v="71"/>
    <x v="0"/>
    <x v="0"/>
    <x v="0"/>
    <x v="0"/>
    <x v="0"/>
  </r>
  <r>
    <s v="TGS Dış Ticaret A.Ş.***"/>
    <x v="1"/>
    <s v="Borçlanma Aracı"/>
    <d v="2015-08-10T00:00:00"/>
    <s v="-"/>
    <d v="2015-10-15T00:00:00"/>
    <s v="Nitelikli Yatırımcı"/>
    <x v="12"/>
    <x v="12"/>
    <x v="3"/>
    <x v="0"/>
    <x v="0"/>
    <x v="0"/>
    <x v="0"/>
    <x v="0"/>
    <x v="0"/>
  </r>
  <r>
    <s v="Fibabanka A.Ş."/>
    <x v="0"/>
    <s v="Borçlanma Aracı"/>
    <d v="2015-08-24T00:00:00"/>
    <s v="-"/>
    <d v="2015-10-15T00:00:00"/>
    <s v="Nitelikli Yatırımcı"/>
    <x v="23"/>
    <x v="106"/>
    <x v="73"/>
    <x v="72"/>
    <x v="0"/>
    <x v="0"/>
    <x v="0"/>
    <x v="0"/>
    <x v="0"/>
  </r>
  <r>
    <s v="Akbank T.A.Ş."/>
    <x v="0"/>
    <s v="Borçlanma Aracı"/>
    <d v="2015-08-24T00:00:00"/>
    <s v="-"/>
    <d v="2015-10-15T00:00:00"/>
    <s v="Halka arz/Nitelikli Yatırımcı/Tahsisli"/>
    <x v="55"/>
    <x v="107"/>
    <x v="74"/>
    <x v="73"/>
    <x v="0"/>
    <x v="0"/>
    <x v="0"/>
    <x v="0"/>
    <x v="0"/>
  </r>
  <r>
    <s v="IC İçtaş Enerji Yatırım Holding A.Ş."/>
    <x v="1"/>
    <s v="Borçlanma Aracı"/>
    <d v="2015-08-26T00:00:00"/>
    <s v="-"/>
    <d v="2015-10-15T00:00:00"/>
    <s v="Tahsisli/Nitelikli Yatırımcı"/>
    <x v="30"/>
    <x v="108"/>
    <x v="9"/>
    <x v="74"/>
    <x v="0"/>
    <x v="0"/>
    <x v="0"/>
    <x v="0"/>
    <x v="0"/>
  </r>
  <r>
    <s v="Nurol Yatırım Bankası A.Ş."/>
    <x v="0"/>
    <s v="Borçlanma Aracı"/>
    <d v="2015-09-28T00:00:00"/>
    <s v="-"/>
    <d v="2015-10-15T00:00:00"/>
    <s v="Yurt Dışı"/>
    <x v="7"/>
    <x v="7"/>
    <x v="7"/>
    <x v="5"/>
    <x v="14"/>
    <x v="1"/>
    <x v="8"/>
    <x v="16"/>
    <x v="8"/>
  </r>
  <r>
    <s v="Nurol Yatırım Bankası A.Ş."/>
    <x v="0"/>
    <s v="Borçlanma Aracı"/>
    <d v="2015-09-28T00:00:00"/>
    <s v="-"/>
    <d v="2015-10-15T00:00:00"/>
    <s v="Tahsisli/Nitelikli Yatırımcı"/>
    <x v="3"/>
    <x v="109"/>
    <x v="14"/>
    <x v="1"/>
    <x v="0"/>
    <x v="0"/>
    <x v="0"/>
    <x v="0"/>
    <x v="0"/>
  </r>
  <r>
    <s v="STFA Yatırım Holding A.Ş."/>
    <x v="2"/>
    <s v="Borçlanma Aracı"/>
    <d v="2015-10-05T00:00:00"/>
    <s v="-"/>
    <d v="2015-10-15T00:00:00"/>
    <s v="Nitelikli Yatırımcı"/>
    <x v="30"/>
    <x v="108"/>
    <x v="3"/>
    <x v="75"/>
    <x v="0"/>
    <x v="0"/>
    <x v="0"/>
    <x v="0"/>
    <x v="0"/>
  </r>
  <r>
    <s v="Fiba Faktoring A.Ş."/>
    <x v="2"/>
    <s v="Borçlanma Aracı"/>
    <d v="2015-10-07T00:00:00"/>
    <s v="-"/>
    <d v="2015-10-15T00:00:00"/>
    <s v="Nitelikli Yatırımcı"/>
    <x v="14"/>
    <x v="110"/>
    <x v="75"/>
    <x v="76"/>
    <x v="0"/>
    <x v="0"/>
    <x v="0"/>
    <x v="0"/>
    <x v="0"/>
  </r>
  <r>
    <s v="Eko Faktoring A.Ş."/>
    <x v="2"/>
    <s v="Borçlanma Aracı"/>
    <d v="2015-08-26T00:00:00"/>
    <s v="-"/>
    <d v="2015-10-15T00:00:00"/>
    <s v="Tahsisli/Nitelikli Yatırımcı"/>
    <x v="10"/>
    <x v="111"/>
    <x v="2"/>
    <x v="11"/>
    <x v="0"/>
    <x v="0"/>
    <x v="0"/>
    <x v="0"/>
    <x v="0"/>
  </r>
  <r>
    <s v="Orfin Finansman A.Ş."/>
    <x v="2"/>
    <s v="Borçlanma Aracı"/>
    <d v="2015-09-01T00:00:00"/>
    <s v="-"/>
    <d v="2015-10-15T00:00:00"/>
    <s v="Nitelikli Yatırımcı"/>
    <x v="56"/>
    <x v="112"/>
    <x v="9"/>
    <x v="0"/>
    <x v="0"/>
    <x v="0"/>
    <x v="0"/>
    <x v="0"/>
    <x v="0"/>
  </r>
  <r>
    <s v="Finans Finansal Kiralama A.Ş."/>
    <x v="2"/>
    <s v="Borçlanma Aracı"/>
    <d v="2015-09-04T00:00:00"/>
    <s v="-"/>
    <d v="2015-10-15T00:00:00"/>
    <s v="Tahsisli/Nitelikli Yatırımcı"/>
    <x v="14"/>
    <x v="110"/>
    <x v="76"/>
    <x v="77"/>
    <x v="0"/>
    <x v="0"/>
    <x v="0"/>
    <x v="0"/>
    <x v="0"/>
  </r>
  <r>
    <s v="Ata Gayrimenkul Yatırım Ortaklığı A.Ş."/>
    <x v="1"/>
    <s v="Borçlanma Aracı"/>
    <d v="2015-09-07T00:00:00"/>
    <s v="-"/>
    <d v="2015-10-26T00:00:00"/>
    <s v="Nitelikli Yatırımcı"/>
    <x v="18"/>
    <x v="113"/>
    <x v="2"/>
    <x v="7"/>
    <x v="0"/>
    <x v="0"/>
    <x v="0"/>
    <x v="0"/>
    <x v="0"/>
  </r>
  <r>
    <s v="Finans Faktoring A.Ş."/>
    <x v="2"/>
    <s v="Borçlanma Aracı"/>
    <d v="2015-09-17T00:00:00"/>
    <s v="-"/>
    <d v="2015-10-26T00:00:00"/>
    <s v="Tahsisli/Nitelikli Yatırımcı"/>
    <x v="57"/>
    <x v="114"/>
    <x v="77"/>
    <x v="78"/>
    <x v="0"/>
    <x v="0"/>
    <x v="0"/>
    <x v="0"/>
    <x v="0"/>
  </r>
  <r>
    <s v="Türkiye İş Bankası A.Ş."/>
    <x v="0"/>
    <s v="Borçlanma Aracı"/>
    <d v="2015-09-18T00:00:00"/>
    <s v="-"/>
    <d v="2015-10-26T00:00:00"/>
    <s v="Halka arz/Nitelikli Yatırımcı/Tahsisli"/>
    <x v="58"/>
    <x v="115"/>
    <x v="78"/>
    <x v="79"/>
    <x v="0"/>
    <x v="0"/>
    <x v="0"/>
    <x v="0"/>
    <x v="0"/>
  </r>
  <r>
    <s v="Ulusal Faktoring A.Ş."/>
    <x v="2"/>
    <s v="Borçlanma Aracı"/>
    <d v="2015-09-28T00:00:00"/>
    <s v="-"/>
    <d v="2015-10-26T00:00:00"/>
    <s v="Nitelikli Yatırımcı"/>
    <x v="11"/>
    <x v="116"/>
    <x v="3"/>
    <x v="36"/>
    <x v="0"/>
    <x v="0"/>
    <x v="0"/>
    <x v="0"/>
    <x v="0"/>
  </r>
  <r>
    <s v="TURKASSET Varlık Yönetim A.Ş."/>
    <x v="2"/>
    <s v="Borçlanma Aracı"/>
    <d v="2015-09-29T00:00:00"/>
    <s v="-"/>
    <d v="2015-10-26T00:00:00"/>
    <s v="Nitelikli Yatırımcı"/>
    <x v="15"/>
    <x v="117"/>
    <x v="17"/>
    <x v="80"/>
    <x v="0"/>
    <x v="0"/>
    <x v="0"/>
    <x v="0"/>
    <x v="0"/>
  </r>
  <r>
    <s v="Karadeniz Holding A.Ş."/>
    <x v="1"/>
    <s v="Borçlanma Aracı"/>
    <d v="2015-06-30T00:00:00"/>
    <s v="-"/>
    <d v="2015-11-05T00:00:00"/>
    <s v="Tahsisli"/>
    <x v="11"/>
    <x v="118"/>
    <x v="79"/>
    <x v="81"/>
    <x v="0"/>
    <x v="0"/>
    <x v="0"/>
    <x v="0"/>
    <x v="0"/>
  </r>
  <r>
    <s v="Net Holding A.Ş."/>
    <x v="1"/>
    <s v="Borçlanma Aracı"/>
    <d v="2015-10-01T00:00:00"/>
    <s v="-"/>
    <d v="2015-11-05T00:00:00"/>
    <s v="Tahsisli/Nitelikli Yatırımcı"/>
    <x v="59"/>
    <x v="119"/>
    <x v="3"/>
    <x v="82"/>
    <x v="0"/>
    <x v="0"/>
    <x v="0"/>
    <x v="0"/>
    <x v="0"/>
  </r>
  <r>
    <s v="Ak Faktoring A.Ş."/>
    <x v="2"/>
    <s v="Borçlanma Aracı"/>
    <d v="2015-10-20T00:00:00"/>
    <s v="-"/>
    <d v="2015-11-05T00:00:00"/>
    <s v="Tahsisli/Nitelikli Yatırımcı"/>
    <x v="42"/>
    <x v="120"/>
    <x v="3"/>
    <x v="1"/>
    <x v="0"/>
    <x v="0"/>
    <x v="0"/>
    <x v="0"/>
    <x v="0"/>
  </r>
  <r>
    <s v="Bereket Varlık Kiralama A.Ş."/>
    <x v="2"/>
    <s v="Kira Sertifikası"/>
    <d v="2015-08-19T00:00:00"/>
    <s v="-"/>
    <d v="2015-11-13T00:00:00"/>
    <s v="Tahsisli/Nitelikli Yatırımcı"/>
    <x v="23"/>
    <x v="121"/>
    <x v="3"/>
    <x v="83"/>
    <x v="0"/>
    <x v="0"/>
    <x v="0"/>
    <x v="0"/>
    <x v="0"/>
  </r>
  <r>
    <s v="TF Varlık Kiralama A.Ş."/>
    <x v="2"/>
    <s v="Kira Sertifikası"/>
    <d v="2015-08-28T00:00:00"/>
    <s v="-"/>
    <d v="2015-11-13T00:00:00"/>
    <s v="Halka arz/Nitelikli Yatırımcı/Tahsisli"/>
    <x v="46"/>
    <x v="122"/>
    <x v="80"/>
    <x v="84"/>
    <x v="0"/>
    <x v="0"/>
    <x v="0"/>
    <x v="0"/>
    <x v="0"/>
  </r>
  <r>
    <s v="Palen Enerji Doğalgaz Dağıtım Endüstri ve Ticaret A.Ş."/>
    <x v="1"/>
    <s v="Borçlanma Aracı"/>
    <d v="2015-09-29T00:00:00"/>
    <s v="-"/>
    <d v="2015-11-13T00:00:00"/>
    <s v="Nitelikli Yatırımcı"/>
    <x v="38"/>
    <x v="123"/>
    <x v="81"/>
    <x v="0"/>
    <x v="0"/>
    <x v="0"/>
    <x v="0"/>
    <x v="0"/>
    <x v="0"/>
  </r>
  <r>
    <s v="Türkiye Sınai Kalkınma Bankası A.Ş."/>
    <x v="0"/>
    <s v="Borçlanma Aracı"/>
    <d v="2015-10-02T00:00:00"/>
    <s v="-"/>
    <d v="2015-11-13T00:00:00"/>
    <s v="Yurt Dışı"/>
    <x v="7"/>
    <x v="7"/>
    <x v="7"/>
    <x v="5"/>
    <x v="15"/>
    <x v="1"/>
    <x v="8"/>
    <x v="17"/>
    <x v="8"/>
  </r>
  <r>
    <s v="Finansbank A.Ş."/>
    <x v="0"/>
    <s v="Borçlanma Aracı"/>
    <d v="2015-10-02T00:00:00"/>
    <s v="-"/>
    <d v="2015-11-13T00:00:00"/>
    <s v="Halka arz/Nitelikli Yatırımcı/Tahsisli"/>
    <x v="55"/>
    <x v="124"/>
    <x v="82"/>
    <x v="85"/>
    <x v="0"/>
    <x v="0"/>
    <x v="0"/>
    <x v="0"/>
    <x v="0"/>
  </r>
  <r>
    <s v="Odea Bank A.Ş."/>
    <x v="0"/>
    <s v="Borçlanma Aracı"/>
    <d v="2015-10-08T00:00:00"/>
    <s v="-"/>
    <d v="2015-11-13T00:00:00"/>
    <s v="Tahsisli/Nitelikli Yatırımcı"/>
    <x v="11"/>
    <x v="125"/>
    <x v="3"/>
    <x v="36"/>
    <x v="0"/>
    <x v="0"/>
    <x v="0"/>
    <x v="0"/>
    <x v="0"/>
  </r>
  <r>
    <s v="Kredi Finans Faktoring Hizmetleri A.Ş."/>
    <x v="2"/>
    <s v="Borçlanma Aracı"/>
    <d v="2015-10-16T00:00:00"/>
    <s v="-"/>
    <d v="2015-11-13T00:00:00"/>
    <s v="Nitelikli Yatırımcı"/>
    <x v="1"/>
    <x v="126"/>
    <x v="83"/>
    <x v="86"/>
    <x v="0"/>
    <x v="0"/>
    <x v="0"/>
    <x v="0"/>
    <x v="0"/>
  </r>
  <r>
    <s v="Aktif Yatırım Bankası A.Ş."/>
    <x v="0"/>
    <s v="Borçlanma Aracı"/>
    <d v="2015-10-20T00:00:00"/>
    <s v="-"/>
    <d v="2015-11-13T00:00:00"/>
    <s v="Tahsisli/Nitelikli Yatırımcı"/>
    <x v="31"/>
    <x v="127"/>
    <x v="3"/>
    <x v="87"/>
    <x v="0"/>
    <x v="0"/>
    <x v="0"/>
    <x v="0"/>
    <x v="0"/>
  </r>
  <r>
    <s v="Garanti Faktoring A.Ş."/>
    <x v="2"/>
    <s v="Borçlanma Aracı"/>
    <d v="2015-10-21T00:00:00"/>
    <s v="-"/>
    <d v="2015-11-13T00:00:00"/>
    <s v="Nitelikli Yatırımcı"/>
    <x v="0"/>
    <x v="128"/>
    <x v="84"/>
    <x v="88"/>
    <x v="0"/>
    <x v="0"/>
    <x v="0"/>
    <x v="0"/>
    <x v="0"/>
  </r>
  <r>
    <s v="Çağdaş Faktoring A.Ş."/>
    <x v="2"/>
    <s v="Borçlanma Aracı"/>
    <d v="2015-11-03T00:00:00"/>
    <s v="-"/>
    <d v="2015-11-13T00:00:00"/>
    <s v="Nitelikli Yatırımcı"/>
    <x v="27"/>
    <x v="129"/>
    <x v="3"/>
    <x v="13"/>
    <x v="0"/>
    <x v="0"/>
    <x v="0"/>
    <x v="0"/>
    <x v="0"/>
  </r>
  <r>
    <s v="Şekerbank T.A.Ş."/>
    <x v="0"/>
    <s v="VTMK"/>
    <d v="2015-09-11T00:00:00"/>
    <s v="-"/>
    <d v="2015-11-27T00:00:00"/>
    <s v="Yurt Dışı"/>
    <x v="7"/>
    <x v="7"/>
    <x v="7"/>
    <x v="5"/>
    <x v="7"/>
    <x v="4"/>
    <x v="0"/>
    <x v="8"/>
    <x v="13"/>
  </r>
  <r>
    <s v="Koton Mağazacılık Tekstil Sanayi ve Ticaret A.Ş."/>
    <x v="1"/>
    <s v="Borçlanma Aracı"/>
    <d v="2015-09-28T00:00:00"/>
    <s v="-"/>
    <d v="2015-11-27T00:00:00"/>
    <s v="Tahsisli/Nitelikli Yatırımcı"/>
    <x v="60"/>
    <x v="130"/>
    <x v="3"/>
    <x v="89"/>
    <x v="0"/>
    <x v="0"/>
    <x v="0"/>
    <x v="0"/>
    <x v="0"/>
  </r>
  <r>
    <s v="Yapı ve Kredi Bankası A.Ş."/>
    <x v="0"/>
    <s v="Borçlanma Aracı"/>
    <d v="2015-09-30T00:00:00"/>
    <s v="-"/>
    <d v="2015-11-27T00:00:00"/>
    <s v="Halka arz/Nitelikli Yatırımcı/Tahsisli"/>
    <x v="55"/>
    <x v="131"/>
    <x v="85"/>
    <x v="90"/>
    <x v="0"/>
    <x v="0"/>
    <x v="0"/>
    <x v="0"/>
    <x v="0"/>
  </r>
  <r>
    <s v="Çelikler Taahhüt İnşaat ve Sanayi A.Ş."/>
    <x v="1"/>
    <s v="Borçlanma Aracı"/>
    <d v="2015-10-21T00:00:00"/>
    <s v="-"/>
    <d v="2015-11-27T00:00:00"/>
    <s v="Nitelikli Yatırımcı"/>
    <x v="15"/>
    <x v="132"/>
    <x v="3"/>
    <x v="33"/>
    <x v="0"/>
    <x v="0"/>
    <x v="0"/>
    <x v="0"/>
    <x v="0"/>
  </r>
  <r>
    <s v="Deutsche Bank AG"/>
    <x v="0"/>
    <s v="Yatırım Kuruluşu Varantı"/>
    <d v="2015-10-26T00:00:00"/>
    <s v="-"/>
    <d v="2015-11-27T00:00:00"/>
    <s v="Halka Arz"/>
    <x v="3"/>
    <x v="133"/>
    <x v="3"/>
    <x v="2"/>
    <x v="0"/>
    <x v="0"/>
    <x v="0"/>
    <x v="0"/>
    <x v="0"/>
  </r>
  <r>
    <s v="Başer Faktoring A.Ş."/>
    <x v="2"/>
    <s v="Borçlanma Aracı"/>
    <d v="2015-11-03T00:00:00"/>
    <s v="-"/>
    <d v="2015-11-27T00:00:00"/>
    <s v="Nitelikli Yatırımcı"/>
    <x v="3"/>
    <x v="133"/>
    <x v="3"/>
    <x v="2"/>
    <x v="0"/>
    <x v="0"/>
    <x v="0"/>
    <x v="0"/>
    <x v="0"/>
  </r>
  <r>
    <s v="Akbank T.A.Ş."/>
    <x v="0"/>
    <s v="Borçlanma Aracı"/>
    <d v="2015-11-06T00:00:00"/>
    <s v="-"/>
    <d v="2015-11-27T00:00:00"/>
    <s v="Yurt Dışı"/>
    <x v="7"/>
    <x v="7"/>
    <x v="7"/>
    <x v="5"/>
    <x v="1"/>
    <x v="1"/>
    <x v="14"/>
    <x v="18"/>
    <x v="8"/>
  </r>
  <r>
    <s v="İş Faktoring A.Ş."/>
    <x v="2"/>
    <s v="Borçlanma Aracı"/>
    <d v="2015-11-13T00:00:00"/>
    <s v="-"/>
    <d v="2015-11-27T00:00:00"/>
    <s v="Nitelikli Yatırımcı"/>
    <x v="61"/>
    <x v="134"/>
    <x v="86"/>
    <x v="0"/>
    <x v="0"/>
    <x v="0"/>
    <x v="0"/>
    <x v="0"/>
    <x v="0"/>
  </r>
  <r>
    <s v="Limak Çimento Sanayi ve Ticaret A.Ş."/>
    <x v="1"/>
    <s v="Borçlanma Aracı"/>
    <d v="2015-10-28T00:00:00"/>
    <s v="-"/>
    <d v="2015-11-27T00:00:00"/>
    <s v="Nitelikli Yatırımcı"/>
    <x v="11"/>
    <x v="135"/>
    <x v="3"/>
    <x v="36"/>
    <x v="0"/>
    <x v="0"/>
    <x v="0"/>
    <x v="0"/>
    <x v="0"/>
  </r>
  <r>
    <s v="Boyner Perakende ve Tekstil Yatırımları A.Ş."/>
    <x v="1"/>
    <s v="Borçlanma Aracı"/>
    <d v="2015-10-23T00:00:00"/>
    <s v="-"/>
    <d v="2015-12-07T00:00:00"/>
    <s v="Halka Arz"/>
    <x v="62"/>
    <x v="136"/>
    <x v="3"/>
    <x v="91"/>
    <x v="0"/>
    <x v="0"/>
    <x v="0"/>
    <x v="0"/>
    <x v="0"/>
  </r>
  <r>
    <s v="SGT Sanayi ve Ticari Ürünler Dış Ticaret A.Ş."/>
    <x v="1"/>
    <s v="Borçlanma Aracı"/>
    <d v="2015-10-26T00:00:00"/>
    <s v="-"/>
    <d v="2015-12-07T00:00:00"/>
    <s v="Tahsisli/Nitelikli Yatırımcı"/>
    <x v="63"/>
    <x v="137"/>
    <x v="3"/>
    <x v="92"/>
    <x v="0"/>
    <x v="0"/>
    <x v="0"/>
    <x v="0"/>
    <x v="0"/>
  </r>
  <r>
    <s v="Volkswagen Doğuş Finansman A.Ş."/>
    <x v="2"/>
    <s v="Borçlanma Aracı"/>
    <d v="2015-11-20T00:00:00"/>
    <s v="-"/>
    <d v="2015-12-07T00:00:00"/>
    <s v="Tahsisli/Nitelikli Yatırımcı"/>
    <x v="64"/>
    <x v="138"/>
    <x v="3"/>
    <x v="93"/>
    <x v="0"/>
    <x v="0"/>
    <x v="0"/>
    <x v="0"/>
    <x v="0"/>
  </r>
  <r>
    <s v="Alternatifbank A.Ş. "/>
    <x v="0"/>
    <s v="Borçlanma Aracı"/>
    <d v="2015-11-11T00:00:00"/>
    <s v="-"/>
    <d v="2015-12-17T00:00:00"/>
    <s v="Yurt Dışı"/>
    <x v="7"/>
    <x v="7"/>
    <x v="7"/>
    <x v="5"/>
    <x v="13"/>
    <x v="1"/>
    <x v="8"/>
    <x v="19"/>
    <x v="8"/>
  </r>
  <r>
    <s v="İş Yatırım Menkul Değerler A.Ş."/>
    <x v="2"/>
    <s v="Borçlanma Aracı"/>
    <d v="2015-11-25T00:00:00"/>
    <s v="-"/>
    <d v="2015-12-17T00:00:00"/>
    <s v="Tahsisli/Nitelikli Yatırımcı"/>
    <x v="52"/>
    <x v="139"/>
    <x v="3"/>
    <x v="94"/>
    <x v="0"/>
    <x v="0"/>
    <x v="0"/>
    <x v="0"/>
    <x v="0"/>
  </r>
  <r>
    <s v="Nurol Yatırım Bankası A.Ş."/>
    <x v="0"/>
    <s v="Borçlanma Aracı"/>
    <d v="2015-11-26T00:00:00"/>
    <s v="-"/>
    <d v="2015-12-17T00:00:00"/>
    <s v="Yurt Dışı"/>
    <x v="7"/>
    <x v="7"/>
    <x v="7"/>
    <x v="5"/>
    <x v="16"/>
    <x v="1"/>
    <x v="8"/>
    <x v="20"/>
    <x v="8"/>
  </r>
  <r>
    <s v="TGS Dış Ticaret A.Ş."/>
    <x v="1"/>
    <s v="Borçlanma Aracı"/>
    <d v="2015-12-01T00:00:00"/>
    <s v="-"/>
    <d v="2015-12-28T00:00:00"/>
    <s v="Tahsisli/Nitelikli Yatırımcı"/>
    <x v="42"/>
    <x v="140"/>
    <x v="3"/>
    <x v="1"/>
    <x v="0"/>
    <x v="0"/>
    <x v="0"/>
    <x v="0"/>
    <x v="0"/>
  </r>
  <r>
    <s v="Limak Yatırım Enerji Üretim İşletme Hizmetleri ve İnşaat A.Ş."/>
    <x v="1"/>
    <s v="Borçlanma Aracı"/>
    <d v="2015-12-08T00:00:00"/>
    <s v="-"/>
    <d v="2015-12-28T00:00:00"/>
    <s v="Nitelikli Yatırımcı"/>
    <x v="11"/>
    <x v="141"/>
    <x v="3"/>
    <x v="36"/>
    <x v="0"/>
    <x v="0"/>
    <x v="0"/>
    <x v="0"/>
    <x v="0"/>
  </r>
  <r>
    <s v="Türkiye Garanti Bankası A.Ş."/>
    <x v="0"/>
    <s v="Yatırım Kuruluşu Varantı"/>
    <d v="2014-08-13T00:00:00"/>
    <d v="2015-01-23T00:00:00"/>
    <s v="-"/>
    <m/>
    <x v="65"/>
    <x v="142"/>
    <x v="87"/>
    <x v="95"/>
    <x v="0"/>
    <x v="0"/>
    <x v="0"/>
    <x v="0"/>
    <x v="0"/>
  </r>
  <r>
    <s v="Yeşil Gayrimenkul Yatırım Ortaklığı A.Ş."/>
    <x v="1"/>
    <s v="Borçlanma Aracı"/>
    <d v="2014-09-23T00:00:00"/>
    <d v="2015-03-06T00:00:00"/>
    <s v="-"/>
    <m/>
    <x v="65"/>
    <x v="142"/>
    <x v="87"/>
    <x v="95"/>
    <x v="0"/>
    <x v="0"/>
    <x v="0"/>
    <x v="0"/>
    <x v="0"/>
  </r>
  <r>
    <s v="Martı Otel İşletmeleri A.Ş."/>
    <x v="1"/>
    <s v="Borçlanma Aracı"/>
    <d v="2015-02-11T00:00:00"/>
    <d v="2015-03-06T00:00:00"/>
    <s v="-"/>
    <m/>
    <x v="65"/>
    <x v="142"/>
    <x v="87"/>
    <x v="95"/>
    <x v="0"/>
    <x v="0"/>
    <x v="0"/>
    <x v="0"/>
    <x v="0"/>
  </r>
  <r>
    <s v="Akfa Holding A.Ş."/>
    <x v="1"/>
    <s v="Borçlanma Aracı"/>
    <d v="2014-08-06T00:00:00"/>
    <d v="2015-04-03T00:00:00"/>
    <s v="-"/>
    <m/>
    <x v="65"/>
    <x v="142"/>
    <x v="87"/>
    <x v="95"/>
    <x v="0"/>
    <x v="0"/>
    <x v="0"/>
    <x v="0"/>
    <x v="0"/>
  </r>
  <r>
    <s v="Tera Varlık Kiralama A.Ş."/>
    <x v="2"/>
    <s v="Kira Sertifikası"/>
    <d v="2015-03-17T00:00:00"/>
    <d v="2015-04-13T00:00:00"/>
    <s v="-"/>
    <m/>
    <x v="65"/>
    <x v="142"/>
    <x v="87"/>
    <x v="95"/>
    <x v="0"/>
    <x v="0"/>
    <x v="0"/>
    <x v="0"/>
    <x v="0"/>
  </r>
  <r>
    <s v="Martı Gayrimenkul Yatırım Ortaklığı A.Ş."/>
    <x v="1"/>
    <s v="Borçlanma Aracı"/>
    <d v="2015-02-25T00:00:00"/>
    <d v="2015-04-16T00:00:00"/>
    <s v="-"/>
    <m/>
    <x v="65"/>
    <x v="142"/>
    <x v="87"/>
    <x v="95"/>
    <x v="0"/>
    <x v="0"/>
    <x v="0"/>
    <x v="0"/>
    <x v="0"/>
  </r>
  <r>
    <s v="Martı Otel İşletmeleri A.Ş."/>
    <x v="1"/>
    <s v="Borçlanma Aracı"/>
    <d v="2015-04-13T00:00:00"/>
    <d v="2015-04-17T00:00:00"/>
    <s v="-"/>
    <m/>
    <x v="65"/>
    <x v="142"/>
    <x v="87"/>
    <x v="95"/>
    <x v="0"/>
    <x v="0"/>
    <x v="0"/>
    <x v="0"/>
    <x v="0"/>
  </r>
  <r>
    <s v="Çağdaş Faktoring A.Ş."/>
    <x v="2"/>
    <s v="Borçlanma Aracı"/>
    <d v="2015-04-10T00:00:00"/>
    <d v="2015-06-04T00:00:00"/>
    <s v="-"/>
    <m/>
    <x v="65"/>
    <x v="142"/>
    <x v="87"/>
    <x v="95"/>
    <x v="0"/>
    <x v="0"/>
    <x v="0"/>
    <x v="0"/>
    <x v="0"/>
  </r>
  <r>
    <s v="Tera Varlık Kiralama A.Ş."/>
    <x v="2"/>
    <s v="Kira Sertifikası"/>
    <d v="2015-04-29T00:00:00"/>
    <d v="2015-06-30T00:00:00"/>
    <s v="-"/>
    <m/>
    <x v="65"/>
    <x v="142"/>
    <x v="87"/>
    <x v="95"/>
    <x v="0"/>
    <x v="0"/>
    <x v="0"/>
    <x v="0"/>
    <x v="0"/>
  </r>
  <r>
    <s v="Egeli&amp;Co Yatırım Holding A.Ş."/>
    <x v="1"/>
    <s v="Borçlanma Aracı"/>
    <d v="2015-05-18T00:00:00"/>
    <d v="2015-07-03T00:00:00"/>
    <s v="-"/>
    <m/>
    <x v="65"/>
    <x v="142"/>
    <x v="87"/>
    <x v="95"/>
    <x v="0"/>
    <x v="0"/>
    <x v="0"/>
    <x v="0"/>
    <x v="0"/>
  </r>
  <r>
    <s v="Merkez Faktoring A.Ş."/>
    <x v="2"/>
    <s v="Borçlanma Aracı"/>
    <d v="2015-06-25T00:00:00"/>
    <d v="2015-07-28T00:00:00"/>
    <s v="-"/>
    <m/>
    <x v="65"/>
    <x v="142"/>
    <x v="87"/>
    <x v="95"/>
    <x v="0"/>
    <x v="0"/>
    <x v="0"/>
    <x v="0"/>
    <x v="0"/>
  </r>
  <r>
    <s v="Vatan Ofset Yayıncılık ve Matbaacılık A.Ş."/>
    <x v="1"/>
    <s v="Borçlanma Aracı"/>
    <d v="2015-07-10T00:00:00"/>
    <d v="2015-08-12T00:00:00"/>
    <s v="-"/>
    <m/>
    <x v="65"/>
    <x v="142"/>
    <x v="87"/>
    <x v="95"/>
    <x v="0"/>
    <x v="0"/>
    <x v="0"/>
    <x v="0"/>
    <x v="0"/>
  </r>
  <r>
    <s v="TEB Finansman A.Ş."/>
    <x v="0"/>
    <s v="Borçlanma Aracı"/>
    <d v="2015-10-28T00:00:00"/>
    <d v="2015-11-17T00:00:00"/>
    <s v="-"/>
    <m/>
    <x v="65"/>
    <x v="142"/>
    <x v="87"/>
    <x v="95"/>
    <x v="0"/>
    <x v="0"/>
    <x v="0"/>
    <x v="0"/>
    <x v="0"/>
  </r>
  <r>
    <s v="Pasha Yatırım Bankası A.Ş."/>
    <x v="0"/>
    <s v="Borçlanma Aracı"/>
    <d v="2015-08-21T00:00:00"/>
    <d v="2015-11-18T00:00:00"/>
    <s v="-"/>
    <m/>
    <x v="65"/>
    <x v="142"/>
    <x v="87"/>
    <x v="95"/>
    <x v="0"/>
    <x v="0"/>
    <x v="0"/>
    <x v="0"/>
    <x v="0"/>
  </r>
  <r>
    <s v="Ata Yatırım Menkul Kıymetler A.Ş."/>
    <x v="2"/>
    <s v="Borçlanma Aracı"/>
    <d v="2015-11-09T00:00:00"/>
    <d v="2015-11-20T00:00:00"/>
    <s v="-"/>
    <m/>
    <x v="65"/>
    <x v="142"/>
    <x v="87"/>
    <x v="95"/>
    <x v="0"/>
    <x v="0"/>
    <x v="0"/>
    <x v="0"/>
    <x v="0"/>
  </r>
  <r>
    <s v="Aktif Yatırım Bankası A.Ş."/>
    <x v="0"/>
    <s v="VDMK"/>
    <d v="2015-09-14T00:00:00"/>
    <m/>
    <m/>
    <m/>
    <x v="65"/>
    <x v="142"/>
    <x v="87"/>
    <x v="95"/>
    <x v="0"/>
    <x v="0"/>
    <x v="0"/>
    <x v="0"/>
    <x v="0"/>
  </r>
  <r>
    <s v="Yapı ve Kredi Bankası A.Ş."/>
    <x v="0"/>
    <s v="İTMK"/>
    <d v="2015-10-14T00:00:00"/>
    <m/>
    <m/>
    <m/>
    <x v="65"/>
    <x v="142"/>
    <x v="87"/>
    <x v="95"/>
    <x v="0"/>
    <x v="0"/>
    <x v="0"/>
    <x v="0"/>
    <x v="0"/>
  </r>
  <r>
    <s v="Türkiye Garanti Bankası A.Ş."/>
    <x v="0"/>
    <s v="İTMK"/>
    <d v="2015-11-02T00:00:00"/>
    <m/>
    <m/>
    <m/>
    <x v="65"/>
    <x v="142"/>
    <x v="87"/>
    <x v="95"/>
    <x v="0"/>
    <x v="0"/>
    <x v="0"/>
    <x v="0"/>
    <x v="0"/>
  </r>
  <r>
    <s v="Akbank T.A.Ş."/>
    <x v="0"/>
    <s v="İTMK"/>
    <d v="2015-11-06T00:00:00"/>
    <m/>
    <m/>
    <m/>
    <x v="65"/>
    <x v="142"/>
    <x v="87"/>
    <x v="95"/>
    <x v="0"/>
    <x v="0"/>
    <x v="0"/>
    <x v="0"/>
    <x v="0"/>
  </r>
  <r>
    <s v="Spektra Jeotek Sanayi ve Ticaret A.Ş."/>
    <x v="1"/>
    <s v="Borçlanma Aracı"/>
    <d v="2015-11-10T00:00:00"/>
    <m/>
    <m/>
    <m/>
    <x v="65"/>
    <x v="142"/>
    <x v="87"/>
    <x v="95"/>
    <x v="0"/>
    <x v="0"/>
    <x v="0"/>
    <x v="0"/>
    <x v="0"/>
  </r>
  <r>
    <s v="Devir Faktoring A.Ş."/>
    <x v="2"/>
    <s v="Borçlanma Aracı"/>
    <d v="2015-11-17T00:00:00"/>
    <m/>
    <m/>
    <m/>
    <x v="65"/>
    <x v="142"/>
    <x v="87"/>
    <x v="95"/>
    <x v="0"/>
    <x v="0"/>
    <x v="0"/>
    <x v="0"/>
    <x v="0"/>
  </r>
  <r>
    <s v="Türkiye Garanti Bankası A.Ş."/>
    <x v="0"/>
    <s v="Borçlanma Aracı"/>
    <d v="2015-11-24T00:00:00"/>
    <m/>
    <m/>
    <m/>
    <x v="65"/>
    <x v="142"/>
    <x v="87"/>
    <x v="95"/>
    <x v="0"/>
    <x v="0"/>
    <x v="0"/>
    <x v="0"/>
    <x v="0"/>
  </r>
  <r>
    <s v="Şeker Faktoring A.Ş."/>
    <x v="2"/>
    <s v="Borçlanma Aracı"/>
    <d v="2015-11-24T00:00:00"/>
    <m/>
    <m/>
    <m/>
    <x v="65"/>
    <x v="142"/>
    <x v="87"/>
    <x v="95"/>
    <x v="0"/>
    <x v="0"/>
    <x v="0"/>
    <x v="0"/>
    <x v="0"/>
  </r>
  <r>
    <s v="Güven Varlık Yönetimi A.Ş."/>
    <x v="2"/>
    <s v="Borçlanma Aracı"/>
    <d v="2015-12-04T00:00:00"/>
    <m/>
    <m/>
    <m/>
    <x v="65"/>
    <x v="142"/>
    <x v="87"/>
    <x v="95"/>
    <x v="0"/>
    <x v="0"/>
    <x v="0"/>
    <x v="0"/>
    <x v="0"/>
  </r>
  <r>
    <s v="Say Reklamcılık Yapı Dekorasyon Proje Taahhüt Sanayi ve Ticaret A.Ş."/>
    <x v="1"/>
    <s v="Borçlanma Aracı"/>
    <d v="2015-12-04T00:00:00"/>
    <m/>
    <m/>
    <m/>
    <x v="65"/>
    <x v="142"/>
    <x v="87"/>
    <x v="95"/>
    <x v="0"/>
    <x v="0"/>
    <x v="0"/>
    <x v="0"/>
    <x v="0"/>
  </r>
  <r>
    <s v="The House Cafe Turizm ve Ticaret A.Ş."/>
    <x v="1"/>
    <s v="Borçlanma Aracı"/>
    <d v="2015-12-07T00:00:00"/>
    <m/>
    <m/>
    <m/>
    <x v="65"/>
    <x v="142"/>
    <x v="87"/>
    <x v="95"/>
    <x v="0"/>
    <x v="0"/>
    <x v="0"/>
    <x v="0"/>
    <x v="0"/>
  </r>
  <r>
    <s v="Alternatif Finansal Kiralama A.Ş."/>
    <x v="2"/>
    <s v="Borçlanma Aracı"/>
    <d v="2015-12-10T00:00:00"/>
    <m/>
    <m/>
    <m/>
    <x v="65"/>
    <x v="142"/>
    <x v="87"/>
    <x v="95"/>
    <x v="0"/>
    <x v="0"/>
    <x v="0"/>
    <x v="0"/>
    <x v="0"/>
  </r>
  <r>
    <s v="Ümran Göz Sağlığı ve Kontak Lens Uygulama Hizmetleri Ticaret A.Ş."/>
    <x v="1"/>
    <s v="Borçlanma Aracı"/>
    <d v="2015-12-10T00:00:00"/>
    <m/>
    <m/>
    <m/>
    <x v="65"/>
    <x v="142"/>
    <x v="87"/>
    <x v="95"/>
    <x v="0"/>
    <x v="0"/>
    <x v="0"/>
    <x v="0"/>
    <x v="0"/>
  </r>
  <r>
    <s v="Türkiye Vakıflar Bankası T.A.O."/>
    <x v="0"/>
    <s v="Borçlanma Aracı"/>
    <d v="2015-12-16T00:00:00"/>
    <m/>
    <m/>
    <m/>
    <x v="65"/>
    <x v="142"/>
    <x v="87"/>
    <x v="95"/>
    <x v="0"/>
    <x v="0"/>
    <x v="0"/>
    <x v="0"/>
    <x v="0"/>
  </r>
  <r>
    <s v="T.C. Ziraat Bankası A.Ş."/>
    <x v="0"/>
    <s v="Borçlanma Aracı"/>
    <d v="2015-12-18T00:00:00"/>
    <m/>
    <m/>
    <m/>
    <x v="65"/>
    <x v="142"/>
    <x v="87"/>
    <x v="95"/>
    <x v="0"/>
    <x v="0"/>
    <x v="0"/>
    <x v="0"/>
    <x v="0"/>
  </r>
  <r>
    <s v="T.C. Ziraat Bankası A.Ş."/>
    <x v="0"/>
    <s v="Borçlanma Aracı"/>
    <d v="2015-12-18T00:00:00"/>
    <m/>
    <m/>
    <m/>
    <x v="65"/>
    <x v="142"/>
    <x v="87"/>
    <x v="95"/>
    <x v="0"/>
    <x v="0"/>
    <x v="0"/>
    <x v="0"/>
    <x v="0"/>
  </r>
  <r>
    <s v="ICBC Turkey Bank A.Ş."/>
    <x v="0"/>
    <s v="Borçlanma Aracı"/>
    <d v="2015-12-18T00:00:00"/>
    <m/>
    <m/>
    <m/>
    <x v="65"/>
    <x v="142"/>
    <x v="87"/>
    <x v="95"/>
    <x v="0"/>
    <x v="0"/>
    <x v="0"/>
    <x v="0"/>
    <x v="0"/>
  </r>
  <r>
    <s v="Türkiye Garanti Bankası A.Ş."/>
    <x v="0"/>
    <s v="Borçlanma Aracı"/>
    <d v="2015-12-24T00:00:00"/>
    <m/>
    <m/>
    <m/>
    <x v="65"/>
    <x v="142"/>
    <x v="87"/>
    <x v="95"/>
    <x v="0"/>
    <x v="0"/>
    <x v="0"/>
    <x v="0"/>
    <x v="0"/>
  </r>
  <r>
    <s v="Ak Finansal Kiralama A.Ş."/>
    <x v="2"/>
    <s v="Borçlanma Aracı"/>
    <d v="2015-12-24T00:00:00"/>
    <m/>
    <m/>
    <m/>
    <x v="65"/>
    <x v="142"/>
    <x v="87"/>
    <x v="95"/>
    <x v="0"/>
    <x v="0"/>
    <x v="0"/>
    <x v="0"/>
    <x v="0"/>
  </r>
  <r>
    <s v="Tiryaki Agro Gıda Sanayi ve Ticaret A.Ş."/>
    <x v="1"/>
    <s v="Borçlanma Aracı"/>
    <d v="2015-12-25T00:00:00"/>
    <m/>
    <m/>
    <m/>
    <x v="65"/>
    <x v="142"/>
    <x v="87"/>
    <x v="95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Data" grandTotalCaption="Genel Toplam" updatedVersion="5" showMemberPropertyTips="0" useAutoFormatting="1" itemPrintTitles="1" createdVersion="1" indent="0" compact="0" compactData="0" gridDropZones="1">
  <location ref="C226:G231" firstHeaderRow="1" firstDataRow="2" firstDataCol="1"/>
  <pivotFields count="16">
    <pivotField compact="0" outline="0" subtotalTop="0" showAll="0" includeNewItemsInFilter="1"/>
    <pivotField axis="axisRow"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67">
        <item x="12"/>
        <item x="63"/>
        <item x="35"/>
        <item x="5"/>
        <item x="29"/>
        <item x="45"/>
        <item x="2"/>
        <item x="27"/>
        <item x="38"/>
        <item x="34"/>
        <item x="17"/>
        <item x="41"/>
        <item x="42"/>
        <item x="18"/>
        <item x="51"/>
        <item x="1"/>
        <item x="53"/>
        <item x="28"/>
        <item x="22"/>
        <item x="43"/>
        <item x="3"/>
        <item x="37"/>
        <item x="10"/>
        <item x="8"/>
        <item x="56"/>
        <item x="57"/>
        <item x="20"/>
        <item x="21"/>
        <item x="16"/>
        <item x="61"/>
        <item x="9"/>
        <item x="40"/>
        <item x="54"/>
        <item x="11"/>
        <item x="62"/>
        <item x="25"/>
        <item x="30"/>
        <item x="32"/>
        <item x="15"/>
        <item x="60"/>
        <item x="33"/>
        <item x="39"/>
        <item x="31"/>
        <item x="24"/>
        <item x="14"/>
        <item x="64"/>
        <item x="59"/>
        <item x="36"/>
        <item x="0"/>
        <item x="47"/>
        <item x="26"/>
        <item x="23"/>
        <item x="6"/>
        <item x="44"/>
        <item x="46"/>
        <item x="49"/>
        <item x="52"/>
        <item x="48"/>
        <item x="19"/>
        <item x="50"/>
        <item x="55"/>
        <item x="4"/>
        <item x="13"/>
        <item x="58"/>
        <item x="7"/>
        <item x="65"/>
        <item t="default"/>
      </items>
    </pivotField>
    <pivotField dataField="1" compact="0" outline="0" subtotalTop="0" showAll="0" includeNewItemsInFilter="1">
      <items count="144">
        <item x="12"/>
        <item x="137"/>
        <item x="60"/>
        <item x="5"/>
        <item x="46"/>
        <item x="84"/>
        <item x="96"/>
        <item x="48"/>
        <item x="23"/>
        <item x="129"/>
        <item x="2"/>
        <item x="44"/>
        <item x="123"/>
        <item x="68"/>
        <item x="140"/>
        <item x="58"/>
        <item x="120"/>
        <item x="77"/>
        <item x="93"/>
        <item x="19"/>
        <item x="78"/>
        <item x="104"/>
        <item x="113"/>
        <item x="97"/>
        <item x="76"/>
        <item x="53"/>
        <item x="24"/>
        <item x="126"/>
        <item x="83"/>
        <item x="72"/>
        <item x="99"/>
        <item x="15"/>
        <item x="1"/>
        <item x="45"/>
        <item x="73"/>
        <item x="57"/>
        <item x="34"/>
        <item x="133"/>
        <item x="109"/>
        <item x="85"/>
        <item x="49"/>
        <item x="65"/>
        <item x="79"/>
        <item x="26"/>
        <item x="31"/>
        <item x="61"/>
        <item x="22"/>
        <item x="18"/>
        <item x="111"/>
        <item x="3"/>
        <item x="66"/>
        <item x="112"/>
        <item x="114"/>
        <item x="10"/>
        <item x="8"/>
        <item x="134"/>
        <item x="28"/>
        <item x="33"/>
        <item x="103"/>
        <item x="59"/>
        <item x="37"/>
        <item x="75"/>
        <item x="17"/>
        <item x="101"/>
        <item x="9"/>
        <item x="135"/>
        <item x="141"/>
        <item x="116"/>
        <item x="125"/>
        <item x="118"/>
        <item x="90"/>
        <item x="136"/>
        <item x="69"/>
        <item x="43"/>
        <item x="71"/>
        <item x="52"/>
        <item x="25"/>
        <item x="32"/>
        <item x="40"/>
        <item x="20"/>
        <item x="11"/>
        <item x="38"/>
        <item x="108"/>
        <item x="47"/>
        <item x="63"/>
        <item x="102"/>
        <item x="132"/>
        <item x="117"/>
        <item x="54"/>
        <item x="50"/>
        <item x="80"/>
        <item x="55"/>
        <item x="130"/>
        <item x="30"/>
        <item x="16"/>
        <item x="56"/>
        <item x="70"/>
        <item x="127"/>
        <item x="51"/>
        <item x="36"/>
        <item x="110"/>
        <item x="94"/>
        <item x="88"/>
        <item x="42"/>
        <item x="29"/>
        <item x="39"/>
        <item x="21"/>
        <item x="138"/>
        <item x="14"/>
        <item x="119"/>
        <item x="64"/>
        <item x="128"/>
        <item x="105"/>
        <item x="62"/>
        <item x="89"/>
        <item x="100"/>
        <item x="106"/>
        <item x="121"/>
        <item x="0"/>
        <item x="86"/>
        <item x="41"/>
        <item x="67"/>
        <item x="74"/>
        <item x="35"/>
        <item x="6"/>
        <item x="81"/>
        <item x="122"/>
        <item x="87"/>
        <item x="92"/>
        <item x="139"/>
        <item x="98"/>
        <item x="91"/>
        <item x="27"/>
        <item x="95"/>
        <item x="131"/>
        <item x="107"/>
        <item x="124"/>
        <item x="82"/>
        <item x="4"/>
        <item x="13"/>
        <item x="115"/>
        <item x="7"/>
        <item x="142"/>
        <item t="default"/>
      </items>
    </pivotField>
    <pivotField dataField="1" compact="0" outline="0" subtotalTop="0" showAll="0" includeNewItemsInFilter="1">
      <items count="89">
        <item x="3"/>
        <item x="66"/>
        <item x="57"/>
        <item x="45"/>
        <item x="34"/>
        <item x="83"/>
        <item x="5"/>
        <item x="1"/>
        <item x="21"/>
        <item x="37"/>
        <item x="43"/>
        <item x="2"/>
        <item x="39"/>
        <item x="65"/>
        <item x="81"/>
        <item x="17"/>
        <item x="58"/>
        <item x="68"/>
        <item x="29"/>
        <item x="8"/>
        <item x="16"/>
        <item x="59"/>
        <item x="14"/>
        <item x="26"/>
        <item x="19"/>
        <item x="46"/>
        <item x="50"/>
        <item x="82"/>
        <item x="79"/>
        <item x="54"/>
        <item x="30"/>
        <item x="51"/>
        <item x="23"/>
        <item x="44"/>
        <item x="18"/>
        <item x="75"/>
        <item x="53"/>
        <item x="76"/>
        <item x="71"/>
        <item x="56"/>
        <item x="10"/>
        <item x="15"/>
        <item x="9"/>
        <item x="48"/>
        <item x="77"/>
        <item x="27"/>
        <item x="22"/>
        <item x="11"/>
        <item x="86"/>
        <item x="25"/>
        <item x="36"/>
        <item x="20"/>
        <item x="41"/>
        <item x="42"/>
        <item x="32"/>
        <item x="64"/>
        <item x="33"/>
        <item x="80"/>
        <item x="49"/>
        <item x="35"/>
        <item x="73"/>
        <item x="70"/>
        <item x="38"/>
        <item x="60"/>
        <item x="40"/>
        <item x="84"/>
        <item x="6"/>
        <item x="55"/>
        <item x="63"/>
        <item x="13"/>
        <item x="85"/>
        <item x="28"/>
        <item x="72"/>
        <item x="47"/>
        <item x="0"/>
        <item x="52"/>
        <item x="67"/>
        <item x="31"/>
        <item x="62"/>
        <item x="69"/>
        <item x="74"/>
        <item x="78"/>
        <item x="24"/>
        <item x="61"/>
        <item x="4"/>
        <item x="12"/>
        <item x="7"/>
        <item x="87"/>
        <item t="default"/>
      </items>
    </pivotField>
    <pivotField dataField="1" compact="0" outline="0" subtotalTop="0" showAll="0" includeNewItemsInFilter="1">
      <items count="97">
        <item x="0"/>
        <item x="78"/>
        <item x="92"/>
        <item x="43"/>
        <item x="28"/>
        <item x="32"/>
        <item x="65"/>
        <item x="31"/>
        <item x="29"/>
        <item x="7"/>
        <item x="35"/>
        <item x="13"/>
        <item x="47"/>
        <item x="46"/>
        <item x="63"/>
        <item x="34"/>
        <item x="42"/>
        <item x="40"/>
        <item x="1"/>
        <item x="55"/>
        <item x="52"/>
        <item x="86"/>
        <item x="54"/>
        <item x="8"/>
        <item x="39"/>
        <item x="41"/>
        <item x="21"/>
        <item x="67"/>
        <item x="6"/>
        <item x="12"/>
        <item x="18"/>
        <item x="11"/>
        <item x="49"/>
        <item x="2"/>
        <item x="24"/>
        <item x="17"/>
        <item x="44"/>
        <item x="74"/>
        <item x="26"/>
        <item x="37"/>
        <item x="81"/>
        <item x="48"/>
        <item x="20"/>
        <item x="19"/>
        <item x="51"/>
        <item x="10"/>
        <item x="70"/>
        <item x="38"/>
        <item x="69"/>
        <item x="36"/>
        <item x="91"/>
        <item x="71"/>
        <item x="75"/>
        <item x="80"/>
        <item x="50"/>
        <item x="33"/>
        <item x="27"/>
        <item x="66"/>
        <item x="89"/>
        <item x="30"/>
        <item x="16"/>
        <item x="22"/>
        <item x="59"/>
        <item x="77"/>
        <item x="76"/>
        <item x="87"/>
        <item x="23"/>
        <item x="45"/>
        <item x="25"/>
        <item x="14"/>
        <item x="88"/>
        <item x="15"/>
        <item x="53"/>
        <item x="93"/>
        <item x="82"/>
        <item x="4"/>
        <item x="68"/>
        <item x="72"/>
        <item x="60"/>
        <item x="56"/>
        <item x="83"/>
        <item x="58"/>
        <item x="84"/>
        <item x="62"/>
        <item x="94"/>
        <item x="61"/>
        <item x="64"/>
        <item x="3"/>
        <item x="57"/>
        <item x="73"/>
        <item x="9"/>
        <item x="90"/>
        <item x="85"/>
        <item x="79"/>
        <item x="5"/>
        <item x="9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plam Yurtiçi İhraç Limiti Nominal Tutar (TL)" fld="7" baseField="1" baseItem="0"/>
    <dataField name="Toplam Yurtiçi İhraç Limiti Nominal Tutar ABD Doları Karşılığı*" fld="8" baseField="1" baseItem="0"/>
    <dataField name="Toplam Yurtiçi Satışı Gerçekleşen Nominal Tutar (TL)" fld="9" baseField="1" baseItem="0"/>
    <dataField name="Toplam Yurtiçi Satışa Hazır Nominal Tutar (TL)" fld="10" baseField="1" baseItem="0"/>
  </dataFields>
  <formats count="11">
    <format dxfId="37">
      <pivotArea outline="0" fieldPosition="0">
        <references count="1">
          <reference field="1" count="0" selected="0"/>
        </references>
      </pivotArea>
    </format>
    <format dxfId="38">
      <pivotArea grandRow="1" outline="0" fieldPosition="0"/>
    </format>
    <format dxfId="39">
      <pivotArea grandRow="1" outline="0" fieldPosition="0"/>
    </format>
    <format dxfId="4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1">
      <pivotArea dataOnly="0" labelOnly="1" grandRow="1" outline="0" fieldPosition="0"/>
    </format>
    <format dxfId="42">
      <pivotArea field="1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3" dataOnRows="1" applyNumberFormats="0" applyBorderFormats="0" applyFontFormats="0" applyPatternFormats="0" applyAlignmentFormats="0" applyWidthHeightFormats="1" dataCaption="Data" updatedVersion="5" showMemberPropertyTips="0" useAutoFormatting="1" colGrandTotals="0" itemPrintTitles="1" createdVersion="1" indent="0" compact="0" compactData="0" gridDropZones="1">
  <location ref="C234:I251" firstHeaderRow="1" firstDataRow="2" firstDataCol="2"/>
  <pivotFields count="16">
    <pivotField compact="0" outline="0" subtotalTop="0" showAll="0" includeNewItemsInFilter="1"/>
    <pivotField axis="axisRow"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18">
        <item x="14"/>
        <item x="16"/>
        <item x="3"/>
        <item x="8"/>
        <item x="13"/>
        <item x="10"/>
        <item x="6"/>
        <item x="15"/>
        <item x="11"/>
        <item x="7"/>
        <item x="12"/>
        <item x="9"/>
        <item x="5"/>
        <item x="1"/>
        <item x="4"/>
        <item x="2"/>
        <item x="0"/>
        <item t="default"/>
      </items>
    </pivotField>
    <pivotField axis="axisCol" compact="0" outline="0" subtotalTop="0" showAll="0" includeNewItemsInFilter="1">
      <items count="6">
        <item x="1"/>
        <item x="2"/>
        <item x="3"/>
        <item x="4"/>
        <item x="0"/>
        <item t="default"/>
      </items>
    </pivotField>
    <pivotField dataField="1" compact="0" outline="0" subtotalTop="0" showAll="0" includeNewItemsInFilter="1">
      <items count="16">
        <item x="8"/>
        <item x="3"/>
        <item x="9"/>
        <item x="14"/>
        <item x="7"/>
        <item x="10"/>
        <item x="2"/>
        <item x="5"/>
        <item x="6"/>
        <item x="11"/>
        <item x="12"/>
        <item x="13"/>
        <item x="1"/>
        <item x="4"/>
        <item x="0"/>
        <item t="default"/>
      </items>
    </pivotField>
    <pivotField dataField="1" compact="0" outline="0" subtotalTop="0" showAll="0" includeNewItemsInFilter="1">
      <items count="22">
        <item x="14"/>
        <item x="16"/>
        <item x="20"/>
        <item x="3"/>
        <item x="9"/>
        <item x="11"/>
        <item x="19"/>
        <item x="15"/>
        <item x="12"/>
        <item x="7"/>
        <item x="17"/>
        <item x="8"/>
        <item x="13"/>
        <item x="5"/>
        <item x="10"/>
        <item x="4"/>
        <item x="1"/>
        <item x="18"/>
        <item x="6"/>
        <item x="2"/>
        <item x="0"/>
        <item t="default"/>
      </items>
    </pivotField>
    <pivotField dataField="1" compact="0" outline="0" subtotalTop="0" showAll="0" includeNewItemsInFilter="1">
      <items count="15">
        <item x="8"/>
        <item x="3"/>
        <item x="9"/>
        <item x="11"/>
        <item x="7"/>
        <item x="5"/>
        <item x="13"/>
        <item x="10"/>
        <item x="2"/>
        <item x="6"/>
        <item x="12"/>
        <item x="1"/>
        <item x="4"/>
        <item x="0"/>
        <item t="default"/>
      </items>
    </pivotField>
  </pivotFields>
  <rowFields count="2">
    <field x="1"/>
    <field x="-2"/>
  </rowFields>
  <rowItems count="16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12"/>
  </colFields>
  <colItems count="5">
    <i>
      <x/>
    </i>
    <i>
      <x v="1"/>
    </i>
    <i>
      <x v="2"/>
    </i>
    <i>
      <x v="3"/>
    </i>
    <i>
      <x v="4"/>
    </i>
  </colItems>
  <dataFields count="4">
    <dataField name=" Yurtdışı İhraç Limiti Nominal Tutar" fld="11" baseField="1" baseItem="0"/>
    <dataField name=" Yurtdışı Tertip İhraç Belgesi Verilen Nominal Tutar" fld="13" baseField="1" baseItem="0"/>
    <dataField name=" Yurtdışı Satışa Hazır Nominal Tutar" fld="14" baseField="1" baseItem="0"/>
    <dataField name=" Yurtdışı Satışı Gerçekleşen Nominal Tutar (TL)**" fld="15" baseField="1" baseItem="0"/>
  </dataFields>
  <formats count="9">
    <format dxfId="48">
      <pivotArea outline="0" fieldPosition="0"/>
    </format>
    <format dxfId="49">
      <pivotArea field="12" grandRow="1" outline="0" axis="axisCol" fieldPosition="0">
        <references count="2">
          <reference field="4294967294" count="4" selected="0">
            <x v="0"/>
            <x v="1"/>
            <x v="2"/>
            <x v="3"/>
          </reference>
          <reference field="12" count="4" selected="0">
            <x v="0"/>
            <x v="1"/>
            <x v="2"/>
            <x v="3"/>
          </reference>
        </references>
      </pivotArea>
    </format>
    <format dxfId="50">
      <pivotArea dataOnly="0" labelOnly="1" outline="0" fieldPosition="0">
        <references count="1">
          <reference field="12" count="1">
            <x v="3"/>
          </reference>
        </references>
      </pivotArea>
    </format>
    <format dxfId="51">
      <pivotArea dataOnly="0" labelOnly="1" outline="0" fieldPosition="0">
        <references count="1">
          <reference field="12" count="3">
            <x v="0"/>
            <x v="1"/>
            <x v="2"/>
          </reference>
        </references>
      </pivotArea>
    </format>
    <format dxfId="52">
      <pivotArea field="1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3">
      <pivotArea field="1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4">
      <pivotArea field="1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5">
      <pivotArea field="1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6">
      <pivotArea field="1" type="button" dataOnly="0" labelOnly="1" outline="0" axis="axisRow" fieldPosition="0"/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540294" displayName="Table540294" ref="A2:Q224" totalsRowShown="0" headerRowDxfId="36" dataDxfId="35" tableBorderDxfId="34">
  <autoFilter ref="A2:Q224"/>
  <sortState ref="A3:Q223">
    <sortCondition ref="G2:G223"/>
  </sortState>
  <tableColumns count="17">
    <tableColumn id="1" name="Sıra" dataDxfId="32" totalsRowDxfId="33"/>
    <tableColumn id="2" name="Şirket Adı" dataDxfId="30" totalsRowDxfId="31"/>
    <tableColumn id="10" name="Grubu" dataDxfId="28" totalsRowDxfId="29"/>
    <tableColumn id="3" name="Sermaye Piyasası Aracının Türü" dataDxfId="26" totalsRowDxfId="27"/>
    <tableColumn id="5" name="İzahname/İhraç Belgesi_x000a_Başvuru Tarihi" dataDxfId="24" totalsRowDxfId="25"/>
    <tableColumn id="11" name="İşlemden Kaldırma/Olumsuz Sonuçlanma Tarihi" dataDxfId="22" totalsRowDxfId="23"/>
    <tableColumn id="6" name="İzahname/ihraç Belgesi_x000a_Kurul Kararı Tarihi" dataDxfId="20" totalsRowDxfId="21"/>
    <tableColumn id="7" name="Satış Yöntemi_x000a_" dataDxfId="18" totalsRowDxfId="19"/>
    <tableColumn id="8" name="Yurtiçi İhraç Limiti Nominal Tutar (TL)" dataDxfId="16" totalsRowDxfId="17"/>
    <tableColumn id="9" name="Yurtiçi İhraç Limiti Nominal Tutar ABD Doları Karşılığı*" dataDxfId="14" totalsRowDxfId="15"/>
    <tableColumn id="12" name="Yurtiçi Satışı Gerçekleşen Nominal Tutar (TL)" dataDxfId="12" totalsRowDxfId="13"/>
    <tableColumn id="13" name="Yurtiçi Satışa Hazır Nominal Tutar (TL)" dataDxfId="10" totalsRowDxfId="11"/>
    <tableColumn id="19" name="Yurtdışı İhraç Limiti Nominal Tutar" dataDxfId="8" totalsRowDxfId="9"/>
    <tableColumn id="20" name="Yurtdışı İhraç Limiti Para Birimi" dataDxfId="6" totalsRowDxfId="7"/>
    <tableColumn id="14" name="Yurtdışı Tertip İhraç Belgesi Verilen Nominal Tutar" dataDxfId="4" totalsRowDxfId="5"/>
    <tableColumn id="15" name="Yurtdışı Satışa Hazır Nominal Tutar" dataDxfId="2" totalsRowDxfId="3"/>
    <tableColumn id="22" name="Yurtdışı Satışı Gerçekleşen Nominal Tutar (TL)**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8"/>
  <sheetViews>
    <sheetView tabSelected="1" zoomScale="87" zoomScaleNormal="87" workbookViewId="0">
      <pane xSplit="2" ySplit="2" topLeftCell="C3" activePane="bottomRight" state="frozen"/>
      <selection activeCell="D16" sqref="D16"/>
      <selection pane="topRight" activeCell="D16" sqref="D16"/>
      <selection pane="bottomLeft" activeCell="D16" sqref="D16"/>
      <selection pane="bottomRight" sqref="A1:K1"/>
    </sheetView>
  </sheetViews>
  <sheetFormatPr defaultColWidth="63.85546875" defaultRowHeight="15" x14ac:dyDescent="0.25"/>
  <cols>
    <col min="1" max="1" width="5.85546875" customWidth="1"/>
    <col min="2" max="2" width="53.28515625" customWidth="1"/>
    <col min="3" max="3" width="15.5703125" customWidth="1"/>
    <col min="4" max="4" width="46.5703125" style="2" customWidth="1"/>
    <col min="5" max="5" width="32.7109375" customWidth="1"/>
    <col min="6" max="6" width="22.5703125" customWidth="1"/>
    <col min="7" max="7" width="23.85546875" customWidth="1"/>
    <col min="8" max="8" width="35.42578125" customWidth="1"/>
    <col min="9" max="9" width="21.28515625" customWidth="1"/>
    <col min="10" max="10" width="22.85546875" customWidth="1"/>
    <col min="11" max="17" width="55.42578125" customWidth="1"/>
    <col min="18" max="23" width="55.42578125" style="1" customWidth="1"/>
    <col min="24" max="24" width="46.28515625" style="1" customWidth="1"/>
    <col min="25" max="25" width="60.7109375" style="1" customWidth="1"/>
    <col min="26" max="26" width="46.28515625" style="1" customWidth="1"/>
    <col min="27" max="27" width="57.5703125" style="1" customWidth="1"/>
    <col min="28" max="81" width="54.85546875" style="1" customWidth="1"/>
    <col min="82" max="82" width="54.85546875" style="1" bestFit="1" customWidth="1"/>
    <col min="83" max="98" width="54.85546875" style="1" customWidth="1"/>
    <col min="99" max="99" width="54.85546875" style="1" bestFit="1" customWidth="1"/>
    <col min="100" max="110" width="54.85546875" style="1" customWidth="1"/>
    <col min="111" max="111" width="54.85546875" style="1" bestFit="1" customWidth="1"/>
    <col min="112" max="137" width="54.85546875" style="1" customWidth="1"/>
    <col min="138" max="138" width="54.85546875" style="1" bestFit="1" customWidth="1"/>
    <col min="139" max="151" width="54.85546875" style="1" customWidth="1"/>
    <col min="152" max="152" width="54.85546875" style="1" bestFit="1" customWidth="1"/>
    <col min="153" max="169" width="54.85546875" style="1" customWidth="1"/>
    <col min="170" max="197" width="54.85546875" customWidth="1"/>
    <col min="198" max="198" width="54.85546875" bestFit="1" customWidth="1"/>
    <col min="199" max="214" width="54.85546875" customWidth="1"/>
    <col min="215" max="215" width="54.85546875" bestFit="1" customWidth="1"/>
    <col min="216" max="223" width="54.85546875" customWidth="1"/>
    <col min="224" max="225" width="54.85546875" bestFit="1" customWidth="1"/>
    <col min="226" max="228" width="54.85546875" customWidth="1"/>
    <col min="229" max="229" width="50.28515625" customWidth="1"/>
    <col min="230" max="230" width="49.42578125" customWidth="1"/>
    <col min="231" max="231" width="55" customWidth="1"/>
    <col min="232" max="232" width="45" customWidth="1"/>
    <col min="233" max="233" width="45" bestFit="1" customWidth="1"/>
    <col min="234" max="234" width="62.7109375" customWidth="1"/>
    <col min="235" max="235" width="61.7109375" customWidth="1"/>
    <col min="236" max="236" width="45" bestFit="1" customWidth="1"/>
    <col min="237" max="237" width="45" customWidth="1"/>
    <col min="238" max="238" width="63.85546875" bestFit="1" customWidth="1"/>
    <col min="239" max="239" width="63" bestFit="1" customWidth="1"/>
    <col min="240" max="240" width="45" customWidth="1"/>
    <col min="241" max="241" width="45" bestFit="1" customWidth="1"/>
    <col min="242" max="242" width="63.85546875" bestFit="1" customWidth="1"/>
    <col min="243" max="243" width="63" customWidth="1"/>
    <col min="244" max="245" width="45" customWidth="1"/>
    <col min="246" max="246" width="63.85546875" customWidth="1"/>
    <col min="247" max="247" width="63" customWidth="1"/>
    <col min="248" max="249" width="45" customWidth="1"/>
    <col min="250" max="250" width="63.85546875" bestFit="1" customWidth="1"/>
    <col min="251" max="251" width="63" bestFit="1" customWidth="1"/>
    <col min="252" max="255" width="45" bestFit="1" customWidth="1"/>
  </cols>
  <sheetData>
    <row r="1" spans="1:169" ht="28.5" x14ac:dyDescent="0.45">
      <c r="A1" s="81" t="s">
        <v>224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69" s="74" customFormat="1" ht="45" x14ac:dyDescent="0.25">
      <c r="A2" s="80" t="s">
        <v>223</v>
      </c>
      <c r="B2" s="79" t="s">
        <v>222</v>
      </c>
      <c r="C2" s="77" t="s">
        <v>17</v>
      </c>
      <c r="D2" s="77" t="s">
        <v>221</v>
      </c>
      <c r="E2" s="77" t="s">
        <v>220</v>
      </c>
      <c r="F2" s="78" t="s">
        <v>219</v>
      </c>
      <c r="G2" s="77" t="s">
        <v>218</v>
      </c>
      <c r="H2" s="77" t="s">
        <v>217</v>
      </c>
      <c r="I2" s="77" t="s">
        <v>216</v>
      </c>
      <c r="J2" s="77" t="s">
        <v>215</v>
      </c>
      <c r="K2" s="74" t="s">
        <v>214</v>
      </c>
      <c r="L2" s="74" t="s">
        <v>213</v>
      </c>
      <c r="M2" s="77" t="s">
        <v>212</v>
      </c>
      <c r="N2" s="77" t="s">
        <v>18</v>
      </c>
      <c r="O2" s="74" t="s">
        <v>211</v>
      </c>
      <c r="P2" s="74" t="s">
        <v>210</v>
      </c>
      <c r="Q2" s="76" t="s">
        <v>209</v>
      </c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</row>
    <row r="3" spans="1:169" s="72" customFormat="1" x14ac:dyDescent="0.25">
      <c r="A3" s="1">
        <v>1</v>
      </c>
      <c r="B3" s="61" t="s">
        <v>47</v>
      </c>
      <c r="C3" s="58" t="s">
        <v>10</v>
      </c>
      <c r="D3" s="47" t="s">
        <v>28</v>
      </c>
      <c r="E3" s="47">
        <v>41988</v>
      </c>
      <c r="F3" s="47" t="s">
        <v>48</v>
      </c>
      <c r="G3" s="47">
        <v>42017</v>
      </c>
      <c r="H3" s="40" t="s">
        <v>65</v>
      </c>
      <c r="I3" s="50">
        <v>800000000</v>
      </c>
      <c r="J3" s="50">
        <f>I3/2.2819</f>
        <v>350585038.78346992</v>
      </c>
      <c r="K3" s="50">
        <v>800000000</v>
      </c>
      <c r="L3" s="42">
        <f>I3-K3</f>
        <v>0</v>
      </c>
      <c r="M3" s="52"/>
      <c r="N3" s="52"/>
      <c r="O3" s="52"/>
      <c r="P3" s="52"/>
      <c r="Q3" s="5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</row>
    <row r="4" spans="1:169" s="1" customFormat="1" x14ac:dyDescent="0.25">
      <c r="A4" s="1">
        <v>2</v>
      </c>
      <c r="B4" s="61" t="s">
        <v>208</v>
      </c>
      <c r="C4" s="58" t="s">
        <v>8</v>
      </c>
      <c r="D4" s="47" t="s">
        <v>28</v>
      </c>
      <c r="E4" s="47">
        <v>42002</v>
      </c>
      <c r="F4" s="47" t="s">
        <v>48</v>
      </c>
      <c r="G4" s="47">
        <v>42017</v>
      </c>
      <c r="H4" s="40" t="s">
        <v>65</v>
      </c>
      <c r="I4" s="50">
        <v>60000000</v>
      </c>
      <c r="J4" s="50">
        <f>I4/2.2819</f>
        <v>26293877.908760246</v>
      </c>
      <c r="K4" s="50">
        <v>20000000</v>
      </c>
      <c r="L4" s="42">
        <f>I4-K4</f>
        <v>40000000</v>
      </c>
      <c r="M4" s="52"/>
      <c r="N4" s="52"/>
      <c r="O4" s="52"/>
      <c r="P4" s="52"/>
      <c r="Q4" s="52"/>
    </row>
    <row r="5" spans="1:169" s="1" customFormat="1" x14ac:dyDescent="0.25">
      <c r="A5" s="1">
        <v>3</v>
      </c>
      <c r="B5" s="61" t="s">
        <v>207</v>
      </c>
      <c r="C5" s="58" t="s">
        <v>8</v>
      </c>
      <c r="D5" s="47" t="s">
        <v>28</v>
      </c>
      <c r="E5" s="47">
        <v>41963</v>
      </c>
      <c r="F5" s="47" t="s">
        <v>48</v>
      </c>
      <c r="G5" s="47">
        <v>42027</v>
      </c>
      <c r="H5" s="40" t="s">
        <v>63</v>
      </c>
      <c r="I5" s="50">
        <v>25000000</v>
      </c>
      <c r="J5" s="50">
        <f>I5/2.3379</f>
        <v>10693357.286453655</v>
      </c>
      <c r="K5" s="50">
        <v>25000000</v>
      </c>
      <c r="L5" s="42">
        <f>I5-K5</f>
        <v>0</v>
      </c>
      <c r="M5" s="52"/>
      <c r="N5" s="52"/>
      <c r="O5" s="52"/>
      <c r="P5" s="52"/>
      <c r="Q5" s="52"/>
    </row>
    <row r="6" spans="1:169" s="1" customFormat="1" x14ac:dyDescent="0.25">
      <c r="A6" s="1">
        <v>4</v>
      </c>
      <c r="B6" s="61" t="s">
        <v>206</v>
      </c>
      <c r="C6" s="58" t="s">
        <v>8</v>
      </c>
      <c r="D6" s="47" t="s">
        <v>28</v>
      </c>
      <c r="E6" s="47">
        <v>41977</v>
      </c>
      <c r="F6" s="47" t="s">
        <v>48</v>
      </c>
      <c r="G6" s="47">
        <v>42027</v>
      </c>
      <c r="H6" s="40" t="s">
        <v>65</v>
      </c>
      <c r="I6" s="50">
        <v>100000000</v>
      </c>
      <c r="J6" s="50">
        <f>I6/2.3379</f>
        <v>42773429.14581462</v>
      </c>
      <c r="K6" s="50">
        <v>0</v>
      </c>
      <c r="L6" s="42">
        <f>I6-K6</f>
        <v>100000000</v>
      </c>
      <c r="M6" s="52"/>
      <c r="N6" s="52"/>
      <c r="O6" s="52"/>
      <c r="P6" s="52"/>
      <c r="Q6" s="52"/>
    </row>
    <row r="7" spans="1:169" s="1" customFormat="1" x14ac:dyDescent="0.25">
      <c r="A7" s="1">
        <v>5</v>
      </c>
      <c r="B7" s="61" t="s">
        <v>31</v>
      </c>
      <c r="C7" s="58" t="s">
        <v>10</v>
      </c>
      <c r="D7" s="47" t="s">
        <v>28</v>
      </c>
      <c r="E7" s="47">
        <v>41983</v>
      </c>
      <c r="F7" s="47" t="s">
        <v>48</v>
      </c>
      <c r="G7" s="47">
        <v>42027</v>
      </c>
      <c r="H7" s="47" t="s">
        <v>73</v>
      </c>
      <c r="I7" s="50">
        <v>12000000000</v>
      </c>
      <c r="J7" s="50">
        <f>I7/2.3379</f>
        <v>5132811497.4977551</v>
      </c>
      <c r="K7" s="50">
        <v>4727411059</v>
      </c>
      <c r="L7" s="42">
        <f>I7-K7</f>
        <v>7272588941</v>
      </c>
      <c r="M7" s="52"/>
      <c r="N7" s="52"/>
      <c r="O7" s="52"/>
      <c r="P7" s="52"/>
      <c r="Q7" s="52"/>
    </row>
    <row r="8" spans="1:169" s="1" customFormat="1" x14ac:dyDescent="0.25">
      <c r="A8" s="1">
        <v>6</v>
      </c>
      <c r="B8" s="61" t="s">
        <v>129</v>
      </c>
      <c r="C8" s="59" t="s">
        <v>9</v>
      </c>
      <c r="D8" s="47" t="s">
        <v>28</v>
      </c>
      <c r="E8" s="47">
        <v>41989</v>
      </c>
      <c r="F8" s="47" t="s">
        <v>48</v>
      </c>
      <c r="G8" s="47">
        <v>42027</v>
      </c>
      <c r="H8" s="40" t="s">
        <v>63</v>
      </c>
      <c r="I8" s="50">
        <v>12500000</v>
      </c>
      <c r="J8" s="50">
        <f>I8/2.3379</f>
        <v>5346678.6432268275</v>
      </c>
      <c r="K8" s="50">
        <v>12500000</v>
      </c>
      <c r="L8" s="42">
        <f>I8-K8</f>
        <v>0</v>
      </c>
      <c r="M8" s="52"/>
      <c r="N8" s="52"/>
      <c r="O8" s="52"/>
      <c r="P8" s="52"/>
      <c r="Q8" s="52"/>
    </row>
    <row r="9" spans="1:169" s="1" customFormat="1" x14ac:dyDescent="0.25">
      <c r="A9" s="1">
        <v>7</v>
      </c>
      <c r="B9" s="61" t="s">
        <v>205</v>
      </c>
      <c r="C9" s="59" t="s">
        <v>9</v>
      </c>
      <c r="D9" s="47" t="s">
        <v>28</v>
      </c>
      <c r="E9" s="47">
        <v>42009</v>
      </c>
      <c r="F9" s="47" t="s">
        <v>48</v>
      </c>
      <c r="G9" s="47">
        <v>42027</v>
      </c>
      <c r="H9" s="40" t="s">
        <v>63</v>
      </c>
      <c r="I9" s="50">
        <v>1050000000</v>
      </c>
      <c r="J9" s="50">
        <f>I9/2.3379</f>
        <v>449121006.03105354</v>
      </c>
      <c r="K9" s="50">
        <v>410220000</v>
      </c>
      <c r="L9" s="42">
        <f>I9-K9</f>
        <v>639780000</v>
      </c>
      <c r="M9" s="52"/>
      <c r="N9" s="52"/>
      <c r="O9" s="52"/>
      <c r="P9" s="52"/>
      <c r="Q9" s="52"/>
    </row>
    <row r="10" spans="1:169" s="1" customFormat="1" x14ac:dyDescent="0.25">
      <c r="A10" s="1">
        <v>8</v>
      </c>
      <c r="B10" s="61" t="s">
        <v>33</v>
      </c>
      <c r="C10" s="59" t="s">
        <v>10</v>
      </c>
      <c r="D10" s="47" t="s">
        <v>28</v>
      </c>
      <c r="E10" s="47">
        <v>42009</v>
      </c>
      <c r="F10" s="47" t="s">
        <v>48</v>
      </c>
      <c r="G10" s="47">
        <v>42027</v>
      </c>
      <c r="H10" s="40" t="s">
        <v>67</v>
      </c>
      <c r="I10" s="52" t="s">
        <v>48</v>
      </c>
      <c r="J10" s="52" t="s">
        <v>48</v>
      </c>
      <c r="K10" s="52" t="s">
        <v>48</v>
      </c>
      <c r="L10" s="52" t="s">
        <v>48</v>
      </c>
      <c r="M10" s="42">
        <v>4000000000</v>
      </c>
      <c r="N10" s="52" t="s">
        <v>15</v>
      </c>
      <c r="O10" s="42">
        <v>789461770</v>
      </c>
      <c r="P10" s="42">
        <f>M10-O10</f>
        <v>3210538230</v>
      </c>
      <c r="Q10" s="46">
        <v>2303396330</v>
      </c>
    </row>
    <row r="11" spans="1:169" s="1" customFormat="1" x14ac:dyDescent="0.25">
      <c r="A11" s="1">
        <v>9</v>
      </c>
      <c r="B11" s="61" t="s">
        <v>204</v>
      </c>
      <c r="C11" s="59" t="s">
        <v>9</v>
      </c>
      <c r="D11" s="47" t="s">
        <v>28</v>
      </c>
      <c r="E11" s="47">
        <v>41960</v>
      </c>
      <c r="F11" s="47" t="s">
        <v>48</v>
      </c>
      <c r="G11" s="47">
        <v>42038</v>
      </c>
      <c r="H11" s="40" t="s">
        <v>65</v>
      </c>
      <c r="I11" s="50">
        <v>125000000</v>
      </c>
      <c r="J11" s="50">
        <f>I11/2.4194</f>
        <v>51665702.240224846</v>
      </c>
      <c r="K11" s="50">
        <v>50000000</v>
      </c>
      <c r="L11" s="42">
        <f>I11-K11</f>
        <v>75000000</v>
      </c>
      <c r="M11" s="52"/>
      <c r="N11" s="52"/>
      <c r="O11" s="52"/>
      <c r="P11" s="52"/>
      <c r="Q11" s="46"/>
    </row>
    <row r="12" spans="1:169" s="1" customFormat="1" x14ac:dyDescent="0.25">
      <c r="A12" s="1">
        <v>10</v>
      </c>
      <c r="B12" s="61" t="s">
        <v>203</v>
      </c>
      <c r="C12" s="59" t="s">
        <v>9</v>
      </c>
      <c r="D12" s="47" t="s">
        <v>28</v>
      </c>
      <c r="E12" s="47">
        <v>41982</v>
      </c>
      <c r="F12" s="47" t="s">
        <v>48</v>
      </c>
      <c r="G12" s="47">
        <v>42038</v>
      </c>
      <c r="H12" s="47" t="s">
        <v>202</v>
      </c>
      <c r="I12" s="50">
        <v>160000000</v>
      </c>
      <c r="J12" s="50">
        <f>I12/2.4194</f>
        <v>66132098.867487811</v>
      </c>
      <c r="K12" s="50">
        <v>135000000</v>
      </c>
      <c r="L12" s="42">
        <f>I12-K12</f>
        <v>25000000</v>
      </c>
      <c r="M12" s="52"/>
      <c r="N12" s="52"/>
      <c r="O12" s="52"/>
      <c r="P12" s="52"/>
      <c r="Q12" s="46"/>
    </row>
    <row r="13" spans="1:169" s="1" customFormat="1" ht="30" x14ac:dyDescent="0.25">
      <c r="A13" s="1">
        <v>11</v>
      </c>
      <c r="B13" s="61" t="s">
        <v>64</v>
      </c>
      <c r="C13" s="58" t="s">
        <v>8</v>
      </c>
      <c r="D13" s="47" t="s">
        <v>28</v>
      </c>
      <c r="E13" s="47">
        <v>41992</v>
      </c>
      <c r="F13" s="47" t="s">
        <v>48</v>
      </c>
      <c r="G13" s="47">
        <v>42038</v>
      </c>
      <c r="H13" s="40" t="s">
        <v>63</v>
      </c>
      <c r="I13" s="50">
        <v>120000000</v>
      </c>
      <c r="J13" s="50">
        <f>I13/2.4194</f>
        <v>49599074.150615856</v>
      </c>
      <c r="K13" s="50">
        <v>120000000</v>
      </c>
      <c r="L13" s="42">
        <f>I13-K13</f>
        <v>0</v>
      </c>
      <c r="M13" s="52"/>
      <c r="N13" s="52"/>
      <c r="O13" s="52"/>
      <c r="P13" s="52"/>
      <c r="Q13" s="46"/>
    </row>
    <row r="14" spans="1:169" s="1" customFormat="1" x14ac:dyDescent="0.25">
      <c r="A14" s="1">
        <v>12</v>
      </c>
      <c r="B14" s="61" t="s">
        <v>29</v>
      </c>
      <c r="C14" s="58" t="s">
        <v>8</v>
      </c>
      <c r="D14" s="47" t="s">
        <v>28</v>
      </c>
      <c r="E14" s="47">
        <v>41996</v>
      </c>
      <c r="F14" s="47" t="s">
        <v>48</v>
      </c>
      <c r="G14" s="47">
        <v>42038</v>
      </c>
      <c r="H14" s="40" t="s">
        <v>63</v>
      </c>
      <c r="I14" s="50">
        <v>200000000</v>
      </c>
      <c r="J14" s="50">
        <f>I14/2.4194</f>
        <v>82665123.584359765</v>
      </c>
      <c r="K14" s="50">
        <v>150000000</v>
      </c>
      <c r="L14" s="42">
        <f>I14-K14</f>
        <v>50000000</v>
      </c>
      <c r="M14" s="52"/>
      <c r="N14" s="52"/>
      <c r="O14" s="52"/>
      <c r="P14" s="52"/>
      <c r="Q14" s="46"/>
    </row>
    <row r="15" spans="1:169" s="1" customFormat="1" x14ac:dyDescent="0.25">
      <c r="A15" s="1">
        <v>13</v>
      </c>
      <c r="B15" s="61" t="s">
        <v>201</v>
      </c>
      <c r="C15" s="58" t="s">
        <v>8</v>
      </c>
      <c r="D15" s="47" t="s">
        <v>28</v>
      </c>
      <c r="E15" s="47">
        <v>41997</v>
      </c>
      <c r="F15" s="47" t="s">
        <v>48</v>
      </c>
      <c r="G15" s="47">
        <v>42038</v>
      </c>
      <c r="H15" s="40" t="s">
        <v>63</v>
      </c>
      <c r="I15" s="50">
        <v>0</v>
      </c>
      <c r="J15" s="42">
        <f>I15/2.4194</f>
        <v>0</v>
      </c>
      <c r="K15" s="50">
        <v>0</v>
      </c>
      <c r="L15" s="42">
        <f>I15-K15</f>
        <v>0</v>
      </c>
      <c r="M15" s="52"/>
      <c r="N15" s="52"/>
      <c r="O15" s="52"/>
      <c r="P15" s="52"/>
      <c r="Q15" s="46"/>
    </row>
    <row r="16" spans="1:169" s="1" customFormat="1" x14ac:dyDescent="0.25">
      <c r="A16" s="1">
        <v>14</v>
      </c>
      <c r="B16" s="61" t="s">
        <v>33</v>
      </c>
      <c r="C16" s="59" t="s">
        <v>10</v>
      </c>
      <c r="D16" s="40" t="s">
        <v>28</v>
      </c>
      <c r="E16" s="47">
        <v>42010</v>
      </c>
      <c r="F16" s="47" t="s">
        <v>48</v>
      </c>
      <c r="G16" s="47">
        <v>42038</v>
      </c>
      <c r="H16" s="40" t="s">
        <v>138</v>
      </c>
      <c r="I16" s="50">
        <v>15000000000</v>
      </c>
      <c r="J16" s="50">
        <f>I16/2.4194</f>
        <v>6199884268.8269815</v>
      </c>
      <c r="K16" s="50">
        <v>6554540000</v>
      </c>
      <c r="L16" s="42">
        <f>I16-K16</f>
        <v>8445460000</v>
      </c>
      <c r="M16" s="71"/>
      <c r="N16" s="71"/>
      <c r="O16" s="71"/>
      <c r="P16" s="71"/>
      <c r="Q16" s="46"/>
    </row>
    <row r="17" spans="1:17" s="1" customFormat="1" x14ac:dyDescent="0.25">
      <c r="A17" s="1">
        <v>15</v>
      </c>
      <c r="B17" s="61" t="s">
        <v>200</v>
      </c>
      <c r="C17" s="59" t="s">
        <v>10</v>
      </c>
      <c r="D17" s="40" t="s">
        <v>28</v>
      </c>
      <c r="E17" s="47">
        <v>42012</v>
      </c>
      <c r="F17" s="47" t="s">
        <v>48</v>
      </c>
      <c r="G17" s="47">
        <v>42038</v>
      </c>
      <c r="H17" s="40" t="s">
        <v>138</v>
      </c>
      <c r="I17" s="50">
        <v>500000000</v>
      </c>
      <c r="J17" s="50">
        <f>I17/2.4194</f>
        <v>206662808.96089938</v>
      </c>
      <c r="K17" s="50">
        <v>500000000</v>
      </c>
      <c r="L17" s="42">
        <f>I17-K17</f>
        <v>0</v>
      </c>
      <c r="M17" s="71"/>
      <c r="N17" s="71"/>
      <c r="O17" s="71"/>
      <c r="P17" s="71"/>
      <c r="Q17" s="46"/>
    </row>
    <row r="18" spans="1:17" s="1" customFormat="1" x14ac:dyDescent="0.25">
      <c r="A18" s="1">
        <v>16</v>
      </c>
      <c r="B18" s="73" t="s">
        <v>199</v>
      </c>
      <c r="C18" s="58" t="s">
        <v>8</v>
      </c>
      <c r="D18" s="40" t="s">
        <v>28</v>
      </c>
      <c r="E18" s="47">
        <v>42016</v>
      </c>
      <c r="F18" s="47" t="s">
        <v>48</v>
      </c>
      <c r="G18" s="47">
        <v>42038</v>
      </c>
      <c r="H18" s="40" t="s">
        <v>94</v>
      </c>
      <c r="I18" s="50">
        <v>60000000</v>
      </c>
      <c r="J18" s="50">
        <f>I18/2.4194</f>
        <v>24799537.075307928</v>
      </c>
      <c r="K18" s="50">
        <v>60000000</v>
      </c>
      <c r="L18" s="42">
        <f>I18-K18</f>
        <v>0</v>
      </c>
      <c r="M18" s="71"/>
      <c r="N18" s="71"/>
      <c r="O18" s="71"/>
      <c r="P18" s="71"/>
      <c r="Q18" s="46"/>
    </row>
    <row r="19" spans="1:17" s="1" customFormat="1" x14ac:dyDescent="0.25">
      <c r="A19" s="1">
        <v>17</v>
      </c>
      <c r="B19" s="61" t="s">
        <v>31</v>
      </c>
      <c r="C19" s="59" t="s">
        <v>10</v>
      </c>
      <c r="D19" s="40" t="s">
        <v>28</v>
      </c>
      <c r="E19" s="47">
        <v>42019</v>
      </c>
      <c r="F19" s="47" t="s">
        <v>48</v>
      </c>
      <c r="G19" s="47">
        <v>42038</v>
      </c>
      <c r="H19" s="40" t="s">
        <v>67</v>
      </c>
      <c r="I19" s="52" t="s">
        <v>48</v>
      </c>
      <c r="J19" s="52" t="s">
        <v>48</v>
      </c>
      <c r="K19" s="52" t="s">
        <v>48</v>
      </c>
      <c r="L19" s="52" t="s">
        <v>48</v>
      </c>
      <c r="M19" s="42">
        <v>6000000000</v>
      </c>
      <c r="N19" s="52" t="s">
        <v>15</v>
      </c>
      <c r="O19" s="42">
        <v>177056729.47999999</v>
      </c>
      <c r="P19" s="42">
        <f>M19-O19</f>
        <v>5822943270.5200005</v>
      </c>
      <c r="Q19" s="46">
        <v>521196880</v>
      </c>
    </row>
    <row r="20" spans="1:17" s="1" customFormat="1" x14ac:dyDescent="0.25">
      <c r="A20" s="1">
        <v>18</v>
      </c>
      <c r="B20" s="61" t="s">
        <v>198</v>
      </c>
      <c r="C20" s="59" t="s">
        <v>9</v>
      </c>
      <c r="D20" s="40" t="s">
        <v>28</v>
      </c>
      <c r="E20" s="47">
        <v>42020</v>
      </c>
      <c r="F20" s="40" t="s">
        <v>48</v>
      </c>
      <c r="G20" s="47">
        <v>42038</v>
      </c>
      <c r="H20" s="40" t="s">
        <v>65</v>
      </c>
      <c r="I20" s="50">
        <v>300000000</v>
      </c>
      <c r="J20" s="42">
        <f>I20/2.4194</f>
        <v>123997685.37653963</v>
      </c>
      <c r="K20" s="50">
        <v>130000000</v>
      </c>
      <c r="L20" s="42">
        <f>I20-K20</f>
        <v>170000000</v>
      </c>
      <c r="M20" s="71"/>
      <c r="N20" s="71"/>
      <c r="O20" s="71"/>
      <c r="P20" s="71"/>
      <c r="Q20" s="46"/>
    </row>
    <row r="21" spans="1:17" s="1" customFormat="1" x14ac:dyDescent="0.25">
      <c r="A21" s="1">
        <v>19</v>
      </c>
      <c r="B21" s="61" t="s">
        <v>197</v>
      </c>
      <c r="C21" s="58" t="s">
        <v>8</v>
      </c>
      <c r="D21" s="47" t="s">
        <v>28</v>
      </c>
      <c r="E21" s="47">
        <v>41991</v>
      </c>
      <c r="F21" s="47" t="s">
        <v>48</v>
      </c>
      <c r="G21" s="47">
        <v>42054</v>
      </c>
      <c r="H21" s="40" t="s">
        <v>67</v>
      </c>
      <c r="I21" s="52" t="s">
        <v>48</v>
      </c>
      <c r="J21" s="60" t="s">
        <v>48</v>
      </c>
      <c r="K21" s="60" t="s">
        <v>48</v>
      </c>
      <c r="L21" s="52" t="s">
        <v>48</v>
      </c>
      <c r="M21" s="42">
        <v>70000000</v>
      </c>
      <c r="N21" s="52" t="s">
        <v>14</v>
      </c>
      <c r="O21" s="42">
        <v>3973000</v>
      </c>
      <c r="P21" s="42">
        <f>M21-O21</f>
        <v>66027000</v>
      </c>
      <c r="Q21" s="46">
        <v>12672280.800000001</v>
      </c>
    </row>
    <row r="22" spans="1:17" s="1" customFormat="1" ht="30" x14ac:dyDescent="0.25">
      <c r="A22" s="1">
        <v>20</v>
      </c>
      <c r="B22" s="61" t="s">
        <v>196</v>
      </c>
      <c r="C22" s="58" t="s">
        <v>8</v>
      </c>
      <c r="D22" s="47" t="s">
        <v>28</v>
      </c>
      <c r="E22" s="47">
        <v>42002</v>
      </c>
      <c r="F22" s="47" t="s">
        <v>48</v>
      </c>
      <c r="G22" s="47">
        <v>42054</v>
      </c>
      <c r="H22" s="40" t="s">
        <v>63</v>
      </c>
      <c r="I22" s="50">
        <v>150000000</v>
      </c>
      <c r="J22" s="50">
        <f>I22/2.4462</f>
        <v>61319597.743438803</v>
      </c>
      <c r="K22" s="50">
        <v>55000000</v>
      </c>
      <c r="L22" s="42">
        <f>I22-K22</f>
        <v>95000000</v>
      </c>
      <c r="M22" s="52"/>
      <c r="N22" s="52"/>
      <c r="O22" s="52"/>
      <c r="P22" s="52"/>
      <c r="Q22" s="46"/>
    </row>
    <row r="23" spans="1:17" s="1" customFormat="1" x14ac:dyDescent="0.25">
      <c r="A23" s="1">
        <v>21</v>
      </c>
      <c r="B23" s="61" t="s">
        <v>195</v>
      </c>
      <c r="C23" s="58" t="s">
        <v>8</v>
      </c>
      <c r="D23" s="40" t="s">
        <v>28</v>
      </c>
      <c r="E23" s="47">
        <v>42010</v>
      </c>
      <c r="F23" s="47" t="s">
        <v>48</v>
      </c>
      <c r="G23" s="47">
        <v>42054</v>
      </c>
      <c r="H23" s="40" t="s">
        <v>63</v>
      </c>
      <c r="I23" s="50">
        <v>100000000</v>
      </c>
      <c r="J23" s="50">
        <f>I23/2.4462</f>
        <v>40879731.828959197</v>
      </c>
      <c r="K23" s="50">
        <v>0</v>
      </c>
      <c r="L23" s="42">
        <f>I23-K23</f>
        <v>100000000</v>
      </c>
      <c r="M23" s="71"/>
      <c r="N23" s="71"/>
      <c r="O23" s="71"/>
      <c r="P23" s="71"/>
      <c r="Q23" s="46"/>
    </row>
    <row r="24" spans="1:17" s="1" customFormat="1" x14ac:dyDescent="0.25">
      <c r="A24" s="1">
        <v>22</v>
      </c>
      <c r="B24" s="61" t="s">
        <v>85</v>
      </c>
      <c r="C24" s="59" t="s">
        <v>9</v>
      </c>
      <c r="D24" s="40" t="s">
        <v>28</v>
      </c>
      <c r="E24" s="47">
        <v>42024</v>
      </c>
      <c r="F24" s="40" t="s">
        <v>48</v>
      </c>
      <c r="G24" s="47">
        <v>42054</v>
      </c>
      <c r="H24" s="40" t="s">
        <v>65</v>
      </c>
      <c r="I24" s="50">
        <v>36000000</v>
      </c>
      <c r="J24" s="42">
        <f>I24/2.4462</f>
        <v>14716703.458425311</v>
      </c>
      <c r="K24" s="50">
        <v>36000000</v>
      </c>
      <c r="L24" s="42">
        <f>I24-K24</f>
        <v>0</v>
      </c>
      <c r="M24" s="71"/>
      <c r="N24" s="71"/>
      <c r="O24" s="71"/>
      <c r="P24" s="71"/>
      <c r="Q24" s="46"/>
    </row>
    <row r="25" spans="1:17" s="1" customFormat="1" x14ac:dyDescent="0.25">
      <c r="A25" s="1">
        <v>23</v>
      </c>
      <c r="B25" s="61" t="s">
        <v>194</v>
      </c>
      <c r="C25" s="58" t="s">
        <v>8</v>
      </c>
      <c r="D25" s="40" t="s">
        <v>28</v>
      </c>
      <c r="E25" s="47">
        <v>42026</v>
      </c>
      <c r="F25" s="40" t="s">
        <v>48</v>
      </c>
      <c r="G25" s="47">
        <v>42054</v>
      </c>
      <c r="H25" s="40" t="s">
        <v>63</v>
      </c>
      <c r="I25" s="50">
        <v>150000000</v>
      </c>
      <c r="J25" s="42">
        <f>I25/2.4462</f>
        <v>61319597.743438803</v>
      </c>
      <c r="K25" s="50">
        <v>100000000</v>
      </c>
      <c r="L25" s="42">
        <f>I25-K25</f>
        <v>50000000</v>
      </c>
      <c r="M25" s="71"/>
      <c r="N25" s="71"/>
      <c r="O25" s="71"/>
      <c r="P25" s="71"/>
      <c r="Q25" s="46"/>
    </row>
    <row r="26" spans="1:17" s="1" customFormat="1" x14ac:dyDescent="0.25">
      <c r="A26" s="1">
        <v>24</v>
      </c>
      <c r="B26" s="61" t="s">
        <v>193</v>
      </c>
      <c r="C26" s="59" t="s">
        <v>9</v>
      </c>
      <c r="D26" s="40" t="s">
        <v>28</v>
      </c>
      <c r="E26" s="47">
        <v>42027</v>
      </c>
      <c r="F26" s="40" t="s">
        <v>48</v>
      </c>
      <c r="G26" s="47">
        <v>42054</v>
      </c>
      <c r="H26" s="40" t="s">
        <v>63</v>
      </c>
      <c r="I26" s="50">
        <v>150000000</v>
      </c>
      <c r="J26" s="42">
        <f>I26/2.4462</f>
        <v>61319597.743438803</v>
      </c>
      <c r="K26" s="50">
        <v>62500000</v>
      </c>
      <c r="L26" s="42">
        <f>I26-K26</f>
        <v>87500000</v>
      </c>
      <c r="M26" s="71"/>
      <c r="N26" s="71"/>
      <c r="O26" s="71"/>
      <c r="P26" s="71"/>
      <c r="Q26" s="46"/>
    </row>
    <row r="27" spans="1:17" s="1" customFormat="1" x14ac:dyDescent="0.25">
      <c r="A27" s="1">
        <v>25</v>
      </c>
      <c r="B27" s="61" t="s">
        <v>98</v>
      </c>
      <c r="C27" s="59" t="s">
        <v>10</v>
      </c>
      <c r="D27" s="40" t="s">
        <v>28</v>
      </c>
      <c r="E27" s="47">
        <v>42034</v>
      </c>
      <c r="F27" s="40" t="s">
        <v>48</v>
      </c>
      <c r="G27" s="47">
        <v>42054</v>
      </c>
      <c r="H27" s="40" t="s">
        <v>67</v>
      </c>
      <c r="I27" s="52" t="s">
        <v>48</v>
      </c>
      <c r="J27" s="52" t="s">
        <v>48</v>
      </c>
      <c r="K27" s="60" t="s">
        <v>48</v>
      </c>
      <c r="L27" s="52" t="s">
        <v>48</v>
      </c>
      <c r="M27" s="42">
        <v>5000000000</v>
      </c>
      <c r="N27" s="52" t="s">
        <v>15</v>
      </c>
      <c r="O27" s="42">
        <v>1889766237</v>
      </c>
      <c r="P27" s="42">
        <f>M27-O27</f>
        <v>3110233763</v>
      </c>
      <c r="Q27" s="46">
        <v>5568067210</v>
      </c>
    </row>
    <row r="28" spans="1:17" s="1" customFormat="1" x14ac:dyDescent="0.25">
      <c r="A28" s="1">
        <v>26</v>
      </c>
      <c r="B28" s="61" t="s">
        <v>192</v>
      </c>
      <c r="C28" s="59" t="s">
        <v>9</v>
      </c>
      <c r="D28" s="40" t="s">
        <v>28</v>
      </c>
      <c r="E28" s="47">
        <v>42034</v>
      </c>
      <c r="F28" s="40" t="s">
        <v>48</v>
      </c>
      <c r="G28" s="47">
        <v>42054</v>
      </c>
      <c r="H28" s="40" t="s">
        <v>63</v>
      </c>
      <c r="I28" s="50">
        <v>200000000</v>
      </c>
      <c r="J28" s="42">
        <f>I28/2.4462</f>
        <v>81759463.657918394</v>
      </c>
      <c r="K28" s="50">
        <v>170000000</v>
      </c>
      <c r="L28" s="42">
        <f>I28-K28</f>
        <v>30000000</v>
      </c>
      <c r="M28" s="71"/>
      <c r="N28" s="71"/>
      <c r="O28" s="71"/>
      <c r="P28" s="71"/>
      <c r="Q28" s="46"/>
    </row>
    <row r="29" spans="1:17" s="1" customFormat="1" x14ac:dyDescent="0.25">
      <c r="A29" s="1">
        <v>27</v>
      </c>
      <c r="B29" s="61" t="s">
        <v>109</v>
      </c>
      <c r="C29" s="59" t="s">
        <v>9</v>
      </c>
      <c r="D29" s="47" t="s">
        <v>28</v>
      </c>
      <c r="E29" s="47">
        <v>41990</v>
      </c>
      <c r="F29" s="47" t="s">
        <v>48</v>
      </c>
      <c r="G29" s="47">
        <v>42062</v>
      </c>
      <c r="H29" s="40" t="s">
        <v>63</v>
      </c>
      <c r="I29" s="50">
        <v>500000000</v>
      </c>
      <c r="J29" s="50">
        <f>I29/2.5123</f>
        <v>199020817.57751858</v>
      </c>
      <c r="K29" s="68">
        <v>20626301</v>
      </c>
      <c r="L29" s="42">
        <f>I29-K29</f>
        <v>479373699</v>
      </c>
      <c r="M29" s="52"/>
      <c r="N29" s="52"/>
      <c r="O29" s="52"/>
      <c r="P29" s="52"/>
      <c r="Q29" s="46"/>
    </row>
    <row r="30" spans="1:17" s="1" customFormat="1" x14ac:dyDescent="0.25">
      <c r="A30" s="1">
        <v>28</v>
      </c>
      <c r="B30" s="61" t="s">
        <v>191</v>
      </c>
      <c r="C30" s="59" t="s">
        <v>10</v>
      </c>
      <c r="D30" s="40" t="s">
        <v>28</v>
      </c>
      <c r="E30" s="47">
        <v>42019</v>
      </c>
      <c r="F30" s="47" t="s">
        <v>48</v>
      </c>
      <c r="G30" s="47">
        <v>42062</v>
      </c>
      <c r="H30" s="40" t="s">
        <v>63</v>
      </c>
      <c r="I30" s="50">
        <v>500000000</v>
      </c>
      <c r="J30" s="50">
        <f>I30/2.5123</f>
        <v>199020817.57751858</v>
      </c>
      <c r="K30" s="50">
        <v>0</v>
      </c>
      <c r="L30" s="42">
        <f>I30-K30</f>
        <v>500000000</v>
      </c>
      <c r="M30" s="71"/>
      <c r="N30" s="71"/>
      <c r="O30" s="71"/>
      <c r="P30" s="71"/>
      <c r="Q30" s="46"/>
    </row>
    <row r="31" spans="1:17" s="1" customFormat="1" x14ac:dyDescent="0.25">
      <c r="A31" s="1">
        <v>29</v>
      </c>
      <c r="B31" s="61" t="s">
        <v>190</v>
      </c>
      <c r="C31" s="58" t="s">
        <v>8</v>
      </c>
      <c r="D31" s="40" t="s">
        <v>28</v>
      </c>
      <c r="E31" s="47">
        <v>42025</v>
      </c>
      <c r="F31" s="40" t="s">
        <v>48</v>
      </c>
      <c r="G31" s="47">
        <v>42062</v>
      </c>
      <c r="H31" s="40" t="s">
        <v>65</v>
      </c>
      <c r="I31" s="50">
        <v>100000000</v>
      </c>
      <c r="J31" s="42">
        <f>I31/2.5123</f>
        <v>39804163.515503719</v>
      </c>
      <c r="K31" s="50">
        <v>100000000</v>
      </c>
      <c r="L31" s="42">
        <f>I31-K31</f>
        <v>0</v>
      </c>
      <c r="M31" s="71"/>
      <c r="N31" s="71"/>
      <c r="O31" s="71"/>
      <c r="P31" s="71"/>
      <c r="Q31" s="46"/>
    </row>
    <row r="32" spans="1:17" s="1" customFormat="1" x14ac:dyDescent="0.25">
      <c r="A32" s="1">
        <v>30</v>
      </c>
      <c r="B32" s="61" t="s">
        <v>129</v>
      </c>
      <c r="C32" s="59" t="s">
        <v>9</v>
      </c>
      <c r="D32" s="40" t="s">
        <v>28</v>
      </c>
      <c r="E32" s="47">
        <v>42032</v>
      </c>
      <c r="F32" s="40" t="s">
        <v>48</v>
      </c>
      <c r="G32" s="47">
        <v>42062</v>
      </c>
      <c r="H32" s="40" t="s">
        <v>63</v>
      </c>
      <c r="I32" s="50">
        <v>25000000</v>
      </c>
      <c r="J32" s="42">
        <f>I32/2.5123</f>
        <v>9951040.8788759299</v>
      </c>
      <c r="K32" s="50">
        <v>25000000</v>
      </c>
      <c r="L32" s="42">
        <f>I32-K32</f>
        <v>0</v>
      </c>
      <c r="M32" s="71"/>
      <c r="N32" s="71"/>
      <c r="O32" s="71"/>
      <c r="P32" s="71"/>
      <c r="Q32" s="46"/>
    </row>
    <row r="33" spans="1:17" s="1" customFormat="1" x14ac:dyDescent="0.25">
      <c r="A33" s="1">
        <v>31</v>
      </c>
      <c r="B33" s="61" t="s">
        <v>30</v>
      </c>
      <c r="C33" s="59" t="s">
        <v>9</v>
      </c>
      <c r="D33" s="40" t="s">
        <v>28</v>
      </c>
      <c r="E33" s="47">
        <v>42039</v>
      </c>
      <c r="F33" s="40" t="s">
        <v>48</v>
      </c>
      <c r="G33" s="47">
        <v>42062</v>
      </c>
      <c r="H33" s="40" t="s">
        <v>63</v>
      </c>
      <c r="I33" s="50">
        <v>500000000</v>
      </c>
      <c r="J33" s="42">
        <f>I33/2.5123</f>
        <v>199020817.57751858</v>
      </c>
      <c r="K33" s="50">
        <v>147304000</v>
      </c>
      <c r="L33" s="42">
        <f>I33-K33</f>
        <v>352696000</v>
      </c>
      <c r="M33" s="52"/>
      <c r="N33" s="52"/>
      <c r="O33" s="52"/>
      <c r="P33" s="52"/>
      <c r="Q33" s="46"/>
    </row>
    <row r="34" spans="1:17" s="1" customFormat="1" x14ac:dyDescent="0.25">
      <c r="A34" s="1">
        <v>32</v>
      </c>
      <c r="B34" s="61" t="s">
        <v>189</v>
      </c>
      <c r="C34" s="58" t="s">
        <v>8</v>
      </c>
      <c r="D34" s="40" t="s">
        <v>28</v>
      </c>
      <c r="E34" s="47">
        <v>42023</v>
      </c>
      <c r="F34" s="47" t="s">
        <v>48</v>
      </c>
      <c r="G34" s="47">
        <v>42069</v>
      </c>
      <c r="H34" s="40" t="s">
        <v>63</v>
      </c>
      <c r="I34" s="50">
        <v>50000000</v>
      </c>
      <c r="J34" s="50">
        <f>I34/2.6027</f>
        <v>19210819.5335613</v>
      </c>
      <c r="K34" s="50">
        <v>0</v>
      </c>
      <c r="L34" s="42">
        <f>I34-K34</f>
        <v>50000000</v>
      </c>
      <c r="M34" s="71"/>
      <c r="N34" s="71"/>
      <c r="O34" s="71"/>
      <c r="P34" s="71"/>
      <c r="Q34" s="46"/>
    </row>
    <row r="35" spans="1:17" s="1" customFormat="1" x14ac:dyDescent="0.25">
      <c r="A35" s="1">
        <v>33</v>
      </c>
      <c r="B35" s="61" t="s">
        <v>188</v>
      </c>
      <c r="C35" s="58" t="s">
        <v>8</v>
      </c>
      <c r="D35" s="40" t="s">
        <v>28</v>
      </c>
      <c r="E35" s="47">
        <v>42046</v>
      </c>
      <c r="F35" s="40" t="s">
        <v>48</v>
      </c>
      <c r="G35" s="47">
        <v>42069</v>
      </c>
      <c r="H35" s="40" t="s">
        <v>63</v>
      </c>
      <c r="I35" s="50">
        <v>200000000</v>
      </c>
      <c r="J35" s="42">
        <f>I35/2.6027</f>
        <v>76843278.134245202</v>
      </c>
      <c r="K35" s="50">
        <v>91000000</v>
      </c>
      <c r="L35" s="42">
        <f>I35-K35</f>
        <v>109000000</v>
      </c>
      <c r="M35" s="52"/>
      <c r="N35" s="52"/>
      <c r="O35" s="52"/>
      <c r="P35" s="52"/>
      <c r="Q35" s="46"/>
    </row>
    <row r="36" spans="1:17" s="1" customFormat="1" x14ac:dyDescent="0.25">
      <c r="A36" s="1">
        <v>34</v>
      </c>
      <c r="B36" s="61" t="s">
        <v>187</v>
      </c>
      <c r="C36" s="58" t="s">
        <v>8</v>
      </c>
      <c r="D36" s="40" t="s">
        <v>28</v>
      </c>
      <c r="E36" s="47">
        <v>42048</v>
      </c>
      <c r="F36" s="40" t="s">
        <v>48</v>
      </c>
      <c r="G36" s="47">
        <v>42069</v>
      </c>
      <c r="H36" s="40" t="s">
        <v>63</v>
      </c>
      <c r="I36" s="50">
        <v>200000000</v>
      </c>
      <c r="J36" s="42">
        <f>I36/2.6027</f>
        <v>76843278.134245202</v>
      </c>
      <c r="K36" s="50">
        <v>100000000</v>
      </c>
      <c r="L36" s="42">
        <f>I36-K36</f>
        <v>100000000</v>
      </c>
      <c r="M36" s="52"/>
      <c r="N36" s="52"/>
      <c r="O36" s="52"/>
      <c r="P36" s="52"/>
      <c r="Q36" s="46"/>
    </row>
    <row r="37" spans="1:17" s="1" customFormat="1" x14ac:dyDescent="0.25">
      <c r="A37" s="1">
        <v>35</v>
      </c>
      <c r="B37" s="61" t="s">
        <v>186</v>
      </c>
      <c r="C37" s="58" t="s">
        <v>8</v>
      </c>
      <c r="D37" s="40" t="s">
        <v>28</v>
      </c>
      <c r="E37" s="47">
        <v>42052</v>
      </c>
      <c r="F37" s="40" t="s">
        <v>48</v>
      </c>
      <c r="G37" s="47">
        <v>42069</v>
      </c>
      <c r="H37" s="40" t="s">
        <v>63</v>
      </c>
      <c r="I37" s="50">
        <v>100000000</v>
      </c>
      <c r="J37" s="42">
        <f>I37/2.6027</f>
        <v>38421639.067122601</v>
      </c>
      <c r="K37" s="50">
        <v>25000000</v>
      </c>
      <c r="L37" s="42">
        <f>I37-K37</f>
        <v>75000000</v>
      </c>
      <c r="M37" s="52"/>
      <c r="N37" s="52"/>
      <c r="O37" s="52"/>
      <c r="P37" s="52"/>
      <c r="Q37" s="46"/>
    </row>
    <row r="38" spans="1:17" s="1" customFormat="1" x14ac:dyDescent="0.25">
      <c r="A38" s="1">
        <v>36</v>
      </c>
      <c r="B38" s="61" t="s">
        <v>185</v>
      </c>
      <c r="C38" s="59" t="s">
        <v>10</v>
      </c>
      <c r="D38" s="40" t="s">
        <v>28</v>
      </c>
      <c r="E38" s="47">
        <v>42062</v>
      </c>
      <c r="F38" s="40" t="s">
        <v>48</v>
      </c>
      <c r="G38" s="47">
        <v>42069</v>
      </c>
      <c r="H38" s="40" t="s">
        <v>138</v>
      </c>
      <c r="I38" s="50">
        <v>4000000000</v>
      </c>
      <c r="J38" s="42">
        <f>I38/2.6027</f>
        <v>1536865562.6849041</v>
      </c>
      <c r="K38" s="50">
        <v>3500000000</v>
      </c>
      <c r="L38" s="42">
        <f>I38-K38</f>
        <v>500000000</v>
      </c>
      <c r="M38" s="52"/>
      <c r="N38" s="52"/>
      <c r="O38" s="52"/>
      <c r="P38" s="52"/>
      <c r="Q38" s="46"/>
    </row>
    <row r="39" spans="1:17" s="1" customFormat="1" x14ac:dyDescent="0.25">
      <c r="A39" s="1">
        <v>37</v>
      </c>
      <c r="B39" s="61" t="s">
        <v>184</v>
      </c>
      <c r="C39" s="58" t="s">
        <v>8</v>
      </c>
      <c r="D39" s="40" t="s">
        <v>28</v>
      </c>
      <c r="E39" s="47">
        <v>42023</v>
      </c>
      <c r="F39" s="47" t="s">
        <v>48</v>
      </c>
      <c r="G39" s="47">
        <v>42076</v>
      </c>
      <c r="H39" s="40" t="s">
        <v>63</v>
      </c>
      <c r="I39" s="50">
        <v>142947333</v>
      </c>
      <c r="J39" s="50">
        <f>I39/2.6177</f>
        <v>54607989.074378267</v>
      </c>
      <c r="K39" s="50">
        <v>50000000</v>
      </c>
      <c r="L39" s="42">
        <f>I39-K39</f>
        <v>92947333</v>
      </c>
      <c r="M39" s="71"/>
      <c r="N39" s="71"/>
      <c r="O39" s="71"/>
      <c r="P39" s="71"/>
      <c r="Q39" s="46"/>
    </row>
    <row r="40" spans="1:17" s="1" customFormat="1" x14ac:dyDescent="0.25">
      <c r="A40" s="1">
        <v>38</v>
      </c>
      <c r="B40" s="61" t="s">
        <v>183</v>
      </c>
      <c r="C40" s="58" t="s">
        <v>8</v>
      </c>
      <c r="D40" s="40" t="s">
        <v>28</v>
      </c>
      <c r="E40" s="47">
        <v>42048</v>
      </c>
      <c r="F40" s="40" t="s">
        <v>48</v>
      </c>
      <c r="G40" s="47">
        <v>42076</v>
      </c>
      <c r="H40" s="40" t="s">
        <v>63</v>
      </c>
      <c r="I40" s="50">
        <v>500000000</v>
      </c>
      <c r="J40" s="42">
        <f>I40/2.6177</f>
        <v>191007372.88459334</v>
      </c>
      <c r="K40" s="50">
        <v>0</v>
      </c>
      <c r="L40" s="42">
        <f>I40-K40</f>
        <v>500000000</v>
      </c>
      <c r="M40" s="52"/>
      <c r="N40" s="52"/>
      <c r="O40" s="52"/>
      <c r="P40" s="52"/>
      <c r="Q40" s="46"/>
    </row>
    <row r="41" spans="1:17" s="1" customFormat="1" x14ac:dyDescent="0.25">
      <c r="A41" s="1">
        <v>39</v>
      </c>
      <c r="B41" s="61" t="s">
        <v>182</v>
      </c>
      <c r="C41" s="58" t="s">
        <v>8</v>
      </c>
      <c r="D41" s="40" t="s">
        <v>28</v>
      </c>
      <c r="E41" s="47">
        <v>42061</v>
      </c>
      <c r="F41" s="40" t="s">
        <v>48</v>
      </c>
      <c r="G41" s="47">
        <v>42076</v>
      </c>
      <c r="H41" s="40" t="s">
        <v>65</v>
      </c>
      <c r="I41" s="50">
        <v>300000000</v>
      </c>
      <c r="J41" s="42">
        <f>I41/2.6177</f>
        <v>114604423.730756</v>
      </c>
      <c r="K41" s="50">
        <v>160000000</v>
      </c>
      <c r="L41" s="42">
        <f>I41-K41</f>
        <v>140000000</v>
      </c>
      <c r="M41" s="52"/>
      <c r="N41" s="52"/>
      <c r="O41" s="52"/>
      <c r="P41" s="52"/>
      <c r="Q41" s="46"/>
    </row>
    <row r="42" spans="1:17" s="1" customFormat="1" x14ac:dyDescent="0.25">
      <c r="A42" s="1">
        <v>40</v>
      </c>
      <c r="B42" s="61" t="s">
        <v>180</v>
      </c>
      <c r="C42" s="59" t="s">
        <v>9</v>
      </c>
      <c r="D42" s="47" t="s">
        <v>55</v>
      </c>
      <c r="E42" s="47">
        <v>42010</v>
      </c>
      <c r="F42" s="47" t="s">
        <v>48</v>
      </c>
      <c r="G42" s="47">
        <v>42082</v>
      </c>
      <c r="H42" s="40" t="s">
        <v>94</v>
      </c>
      <c r="I42" s="50">
        <v>100000000</v>
      </c>
      <c r="J42" s="50">
        <f>I42/2.5972</f>
        <v>38503003.234252274</v>
      </c>
      <c r="K42" s="50">
        <v>100000000</v>
      </c>
      <c r="L42" s="42">
        <f>I42-K42</f>
        <v>0</v>
      </c>
      <c r="M42" s="52"/>
      <c r="N42" s="52"/>
      <c r="O42" s="52"/>
      <c r="P42" s="52"/>
      <c r="Q42" s="46"/>
    </row>
    <row r="43" spans="1:17" s="1" customFormat="1" x14ac:dyDescent="0.25">
      <c r="A43" s="1">
        <v>41</v>
      </c>
      <c r="B43" s="61" t="s">
        <v>90</v>
      </c>
      <c r="C43" s="59" t="s">
        <v>9</v>
      </c>
      <c r="D43" s="40" t="s">
        <v>55</v>
      </c>
      <c r="E43" s="47">
        <v>42062</v>
      </c>
      <c r="F43" s="40" t="s">
        <v>48</v>
      </c>
      <c r="G43" s="47">
        <v>42082</v>
      </c>
      <c r="H43" s="40" t="s">
        <v>67</v>
      </c>
      <c r="I43" s="52" t="s">
        <v>48</v>
      </c>
      <c r="J43" s="52" t="s">
        <v>48</v>
      </c>
      <c r="K43" s="60" t="s">
        <v>48</v>
      </c>
      <c r="L43" s="52" t="s">
        <v>48</v>
      </c>
      <c r="M43" s="42">
        <v>2050000000</v>
      </c>
      <c r="N43" s="52" t="s">
        <v>13</v>
      </c>
      <c r="O43" s="42">
        <v>210000000</v>
      </c>
      <c r="P43" s="42">
        <f>M43-O43</f>
        <v>1840000000</v>
      </c>
      <c r="Q43" s="46">
        <v>142854600</v>
      </c>
    </row>
    <row r="44" spans="1:17" s="1" customFormat="1" x14ac:dyDescent="0.25">
      <c r="A44" s="1">
        <v>42</v>
      </c>
      <c r="B44" s="61" t="s">
        <v>181</v>
      </c>
      <c r="C44" s="59" t="s">
        <v>10</v>
      </c>
      <c r="D44" s="40" t="s">
        <v>28</v>
      </c>
      <c r="E44" s="47">
        <v>42065</v>
      </c>
      <c r="F44" s="40" t="s">
        <v>48</v>
      </c>
      <c r="G44" s="47">
        <v>42082</v>
      </c>
      <c r="H44" s="40" t="s">
        <v>65</v>
      </c>
      <c r="I44" s="50">
        <v>200000000</v>
      </c>
      <c r="J44" s="42">
        <f>I44/2.5972</f>
        <v>77006006.468504548</v>
      </c>
      <c r="K44" s="50">
        <v>61990000</v>
      </c>
      <c r="L44" s="42">
        <f>I44-K44</f>
        <v>138010000</v>
      </c>
      <c r="M44" s="52"/>
      <c r="N44" s="52"/>
      <c r="O44" s="52"/>
      <c r="P44" s="52"/>
      <c r="Q44" s="46"/>
    </row>
    <row r="45" spans="1:17" s="1" customFormat="1" ht="16.5" customHeight="1" x14ac:dyDescent="0.25">
      <c r="A45" s="1">
        <v>43</v>
      </c>
      <c r="B45" s="61" t="s">
        <v>180</v>
      </c>
      <c r="C45" s="59" t="s">
        <v>9</v>
      </c>
      <c r="D45" s="47" t="s">
        <v>55</v>
      </c>
      <c r="E45" s="47">
        <v>41985</v>
      </c>
      <c r="F45" s="47" t="s">
        <v>48</v>
      </c>
      <c r="G45" s="47">
        <v>42097</v>
      </c>
      <c r="H45" s="47" t="s">
        <v>94</v>
      </c>
      <c r="I45" s="50">
        <v>143000000</v>
      </c>
      <c r="J45" s="50">
        <f>I45/2.5952</f>
        <v>55101726.263871759</v>
      </c>
      <c r="K45" s="50">
        <v>143000000</v>
      </c>
      <c r="L45" s="42">
        <f>I45-K45</f>
        <v>0</v>
      </c>
      <c r="M45" s="52"/>
      <c r="N45" s="52"/>
      <c r="O45" s="52"/>
      <c r="P45" s="52"/>
      <c r="Q45" s="46"/>
    </row>
    <row r="46" spans="1:17" s="1" customFormat="1" x14ac:dyDescent="0.25">
      <c r="A46" s="1">
        <v>44</v>
      </c>
      <c r="B46" s="61" t="s">
        <v>179</v>
      </c>
      <c r="C46" s="59" t="s">
        <v>9</v>
      </c>
      <c r="D46" s="40" t="s">
        <v>28</v>
      </c>
      <c r="E46" s="47">
        <v>42023</v>
      </c>
      <c r="F46" s="47" t="s">
        <v>48</v>
      </c>
      <c r="G46" s="47">
        <v>42097</v>
      </c>
      <c r="H46" s="40" t="s">
        <v>63</v>
      </c>
      <c r="I46" s="50">
        <v>80000000</v>
      </c>
      <c r="J46" s="50">
        <f>I46/2.5952</f>
        <v>30826140.567200985</v>
      </c>
      <c r="K46" s="50">
        <v>20000000</v>
      </c>
      <c r="L46" s="42">
        <f>I46-K46</f>
        <v>60000000</v>
      </c>
      <c r="M46" s="71"/>
      <c r="N46" s="71"/>
      <c r="O46" s="71"/>
      <c r="P46" s="71"/>
      <c r="Q46" s="46"/>
    </row>
    <row r="47" spans="1:17" s="1" customFormat="1" x14ac:dyDescent="0.25">
      <c r="A47" s="1">
        <v>45</v>
      </c>
      <c r="B47" s="61" t="s">
        <v>178</v>
      </c>
      <c r="C47" s="59" t="s">
        <v>9</v>
      </c>
      <c r="D47" s="40" t="s">
        <v>28</v>
      </c>
      <c r="E47" s="47">
        <v>42030</v>
      </c>
      <c r="F47" s="40" t="s">
        <v>48</v>
      </c>
      <c r="G47" s="47">
        <v>42097</v>
      </c>
      <c r="H47" s="40" t="s">
        <v>63</v>
      </c>
      <c r="I47" s="50">
        <v>1000000000</v>
      </c>
      <c r="J47" s="42">
        <f>I47/2.5952</f>
        <v>385326757.09001231</v>
      </c>
      <c r="K47" s="50">
        <v>641990000</v>
      </c>
      <c r="L47" s="42">
        <f>I47-K47</f>
        <v>358010000</v>
      </c>
      <c r="M47" s="71"/>
      <c r="N47" s="71"/>
      <c r="O47" s="71"/>
      <c r="P47" s="71"/>
      <c r="Q47" s="46"/>
    </row>
    <row r="48" spans="1:17" s="1" customFormat="1" x14ac:dyDescent="0.25">
      <c r="A48" s="1">
        <v>46</v>
      </c>
      <c r="B48" s="61" t="s">
        <v>177</v>
      </c>
      <c r="C48" s="59" t="s">
        <v>9</v>
      </c>
      <c r="D48" s="40" t="s">
        <v>28</v>
      </c>
      <c r="E48" s="47">
        <v>42040</v>
      </c>
      <c r="F48" s="40" t="s">
        <v>48</v>
      </c>
      <c r="G48" s="47">
        <v>42097</v>
      </c>
      <c r="H48" s="40" t="s">
        <v>65</v>
      </c>
      <c r="I48" s="50">
        <v>440000000</v>
      </c>
      <c r="J48" s="42">
        <f>I48/2.5952</f>
        <v>169543773.11960542</v>
      </c>
      <c r="K48" s="50">
        <v>0</v>
      </c>
      <c r="L48" s="42">
        <f>I48-K48</f>
        <v>440000000</v>
      </c>
      <c r="M48" s="52"/>
      <c r="N48" s="52"/>
      <c r="O48" s="52"/>
      <c r="P48" s="52"/>
      <c r="Q48" s="46"/>
    </row>
    <row r="49" spans="1:151" s="1" customFormat="1" ht="30" x14ac:dyDescent="0.25">
      <c r="A49" s="1">
        <v>47</v>
      </c>
      <c r="B49" s="61" t="s">
        <v>176</v>
      </c>
      <c r="C49" s="58" t="s">
        <v>8</v>
      </c>
      <c r="D49" s="40" t="s">
        <v>28</v>
      </c>
      <c r="E49" s="47">
        <v>42062</v>
      </c>
      <c r="F49" s="40" t="s">
        <v>48</v>
      </c>
      <c r="G49" s="47">
        <v>42097</v>
      </c>
      <c r="H49" s="40" t="s">
        <v>63</v>
      </c>
      <c r="I49" s="50">
        <v>80000000</v>
      </c>
      <c r="J49" s="42">
        <f>I49/2.5952</f>
        <v>30826140.567200985</v>
      </c>
      <c r="K49" s="50">
        <v>50000000</v>
      </c>
      <c r="L49" s="42">
        <f>I49-K49</f>
        <v>30000000</v>
      </c>
      <c r="M49" s="52"/>
      <c r="N49" s="52"/>
      <c r="O49" s="52"/>
      <c r="P49" s="52"/>
      <c r="Q49" s="46"/>
    </row>
    <row r="50" spans="1:151" s="1" customFormat="1" ht="30" x14ac:dyDescent="0.25">
      <c r="A50" s="1">
        <v>48</v>
      </c>
      <c r="B50" s="61" t="s">
        <v>175</v>
      </c>
      <c r="C50" s="58" t="s">
        <v>8</v>
      </c>
      <c r="D50" s="40" t="s">
        <v>28</v>
      </c>
      <c r="E50" s="47">
        <v>42066</v>
      </c>
      <c r="F50" s="40" t="s">
        <v>48</v>
      </c>
      <c r="G50" s="47">
        <v>42097</v>
      </c>
      <c r="H50" s="40" t="s">
        <v>65</v>
      </c>
      <c r="I50" s="50">
        <v>150000000</v>
      </c>
      <c r="J50" s="42">
        <f>I50/2.5952</f>
        <v>57799013.563501842</v>
      </c>
      <c r="K50" s="50">
        <v>45000000</v>
      </c>
      <c r="L50" s="42">
        <f>I50-K50</f>
        <v>105000000</v>
      </c>
      <c r="M50" s="52"/>
      <c r="N50" s="52"/>
      <c r="O50" s="52"/>
      <c r="P50" s="52"/>
      <c r="Q50" s="46"/>
    </row>
    <row r="51" spans="1:151" s="1" customFormat="1" x14ac:dyDescent="0.25">
      <c r="A51" s="1">
        <v>49</v>
      </c>
      <c r="B51" s="61" t="s">
        <v>174</v>
      </c>
      <c r="C51" s="58" t="s">
        <v>8</v>
      </c>
      <c r="D51" s="40" t="s">
        <v>28</v>
      </c>
      <c r="E51" s="47">
        <v>42067</v>
      </c>
      <c r="F51" s="40" t="s">
        <v>48</v>
      </c>
      <c r="G51" s="47">
        <v>42097</v>
      </c>
      <c r="H51" s="40" t="s">
        <v>63</v>
      </c>
      <c r="I51" s="50">
        <v>220000000</v>
      </c>
      <c r="J51" s="42">
        <f>I51/2.5952</f>
        <v>84771886.559802711</v>
      </c>
      <c r="K51" s="50">
        <v>50000000</v>
      </c>
      <c r="L51" s="42">
        <f>I51-K51</f>
        <v>170000000</v>
      </c>
      <c r="M51" s="52"/>
      <c r="N51" s="52"/>
      <c r="O51" s="52"/>
      <c r="P51" s="52"/>
      <c r="Q51" s="46"/>
    </row>
    <row r="52" spans="1:151" s="1" customFormat="1" x14ac:dyDescent="0.25">
      <c r="A52" s="1">
        <v>50</v>
      </c>
      <c r="B52" s="61" t="s">
        <v>173</v>
      </c>
      <c r="C52" s="58" t="s">
        <v>8</v>
      </c>
      <c r="D52" s="40" t="s">
        <v>28</v>
      </c>
      <c r="E52" s="47">
        <v>42074</v>
      </c>
      <c r="F52" s="40" t="s">
        <v>48</v>
      </c>
      <c r="G52" s="47">
        <v>42097</v>
      </c>
      <c r="H52" s="40" t="s">
        <v>63</v>
      </c>
      <c r="I52" s="50">
        <v>500000000</v>
      </c>
      <c r="J52" s="42">
        <f>I52/2.5952</f>
        <v>192663378.54500616</v>
      </c>
      <c r="K52" s="50">
        <v>25000000</v>
      </c>
      <c r="L52" s="42">
        <f>I52-K52</f>
        <v>475000000</v>
      </c>
      <c r="M52" s="52"/>
      <c r="N52" s="52"/>
      <c r="O52" s="52"/>
      <c r="P52" s="52"/>
      <c r="Q52" s="46"/>
    </row>
    <row r="53" spans="1:151" s="1" customFormat="1" x14ac:dyDescent="0.25">
      <c r="A53" s="1">
        <v>51</v>
      </c>
      <c r="B53" s="61" t="s">
        <v>172</v>
      </c>
      <c r="C53" s="59" t="s">
        <v>9</v>
      </c>
      <c r="D53" s="40" t="s">
        <v>28</v>
      </c>
      <c r="E53" s="47">
        <v>42075</v>
      </c>
      <c r="F53" s="40" t="s">
        <v>48</v>
      </c>
      <c r="G53" s="47">
        <v>42097</v>
      </c>
      <c r="H53" s="40" t="s">
        <v>65</v>
      </c>
      <c r="I53" s="50">
        <v>200000000</v>
      </c>
      <c r="J53" s="42">
        <f>I53/2.5952</f>
        <v>77065351.418002456</v>
      </c>
      <c r="K53" s="50">
        <v>80000000</v>
      </c>
      <c r="L53" s="42">
        <f>I53-K53</f>
        <v>120000000</v>
      </c>
      <c r="M53" s="52"/>
      <c r="N53" s="52"/>
      <c r="O53" s="52"/>
      <c r="P53" s="52"/>
      <c r="Q53" s="46"/>
    </row>
    <row r="54" spans="1:151" s="72" customFormat="1" x14ac:dyDescent="0.25">
      <c r="A54" s="1">
        <v>52</v>
      </c>
      <c r="B54" s="61" t="s">
        <v>47</v>
      </c>
      <c r="C54" s="59" t="s">
        <v>10</v>
      </c>
      <c r="D54" s="40" t="s">
        <v>28</v>
      </c>
      <c r="E54" s="47">
        <v>42076</v>
      </c>
      <c r="F54" s="40" t="s">
        <v>48</v>
      </c>
      <c r="G54" s="47">
        <v>42097</v>
      </c>
      <c r="H54" s="40" t="s">
        <v>65</v>
      </c>
      <c r="I54" s="50">
        <v>945000000</v>
      </c>
      <c r="J54" s="42">
        <f>I54/2.5952</f>
        <v>364133785.45006162</v>
      </c>
      <c r="K54" s="50">
        <v>945000000</v>
      </c>
      <c r="L54" s="42">
        <f>I54-K54</f>
        <v>0</v>
      </c>
      <c r="M54" s="52"/>
      <c r="N54" s="52"/>
      <c r="O54" s="52"/>
      <c r="P54" s="52"/>
      <c r="Q54" s="4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</row>
    <row r="55" spans="1:151" s="1" customFormat="1" x14ac:dyDescent="0.25">
      <c r="A55" s="1">
        <v>53</v>
      </c>
      <c r="B55" s="61" t="s">
        <v>171</v>
      </c>
      <c r="C55" s="59" t="s">
        <v>9</v>
      </c>
      <c r="D55" s="47" t="s">
        <v>28</v>
      </c>
      <c r="E55" s="47">
        <v>41995</v>
      </c>
      <c r="F55" s="47" t="s">
        <v>48</v>
      </c>
      <c r="G55" s="47">
        <v>42110</v>
      </c>
      <c r="H55" s="40" t="s">
        <v>65</v>
      </c>
      <c r="I55" s="50">
        <v>0</v>
      </c>
      <c r="J55" s="50">
        <f>I55/2.7018</f>
        <v>0</v>
      </c>
      <c r="K55" s="50">
        <v>0</v>
      </c>
      <c r="L55" s="42">
        <f>I55-K55</f>
        <v>0</v>
      </c>
      <c r="M55" s="52"/>
      <c r="N55" s="52"/>
      <c r="O55" s="52"/>
      <c r="P55" s="52"/>
      <c r="Q55" s="46"/>
    </row>
    <row r="56" spans="1:151" s="1" customFormat="1" x14ac:dyDescent="0.25">
      <c r="A56" s="1">
        <v>54</v>
      </c>
      <c r="B56" s="61" t="s">
        <v>170</v>
      </c>
      <c r="C56" s="58" t="s">
        <v>8</v>
      </c>
      <c r="D56" s="40" t="s">
        <v>28</v>
      </c>
      <c r="E56" s="47">
        <v>42020</v>
      </c>
      <c r="F56" s="47" t="s">
        <v>48</v>
      </c>
      <c r="G56" s="47">
        <v>42110</v>
      </c>
      <c r="H56" s="40" t="s">
        <v>63</v>
      </c>
      <c r="I56" s="50">
        <v>500000000</v>
      </c>
      <c r="J56" s="50">
        <f>I56/2.7018</f>
        <v>185061810.64475536</v>
      </c>
      <c r="K56" s="50">
        <v>180000000</v>
      </c>
      <c r="L56" s="42">
        <f>I56-K56</f>
        <v>320000000</v>
      </c>
      <c r="M56" s="71"/>
      <c r="N56" s="71"/>
      <c r="O56" s="71"/>
      <c r="P56" s="71"/>
      <c r="Q56" s="46"/>
    </row>
    <row r="57" spans="1:151" s="1" customFormat="1" x14ac:dyDescent="0.25">
      <c r="A57" s="1">
        <v>55</v>
      </c>
      <c r="B57" s="61" t="s">
        <v>36</v>
      </c>
      <c r="C57" s="59" t="s">
        <v>9</v>
      </c>
      <c r="D57" s="40" t="s">
        <v>28</v>
      </c>
      <c r="E57" s="47">
        <v>42027</v>
      </c>
      <c r="F57" s="40" t="s">
        <v>48</v>
      </c>
      <c r="G57" s="47">
        <v>42110</v>
      </c>
      <c r="H57" s="40" t="s">
        <v>63</v>
      </c>
      <c r="I57" s="50">
        <v>200000000</v>
      </c>
      <c r="J57" s="42">
        <f>I57/2.7018</f>
        <v>74024724.257902145</v>
      </c>
      <c r="K57" s="50">
        <v>194760000</v>
      </c>
      <c r="L57" s="42">
        <f>I57-K57</f>
        <v>5240000</v>
      </c>
      <c r="M57" s="71"/>
      <c r="N57" s="71"/>
      <c r="O57" s="71"/>
      <c r="P57" s="71"/>
      <c r="Q57" s="46"/>
    </row>
    <row r="58" spans="1:151" s="1" customFormat="1" x14ac:dyDescent="0.25">
      <c r="A58" s="1">
        <v>56</v>
      </c>
      <c r="B58" s="61" t="s">
        <v>169</v>
      </c>
      <c r="C58" s="59" t="s">
        <v>9</v>
      </c>
      <c r="D58" s="40" t="s">
        <v>28</v>
      </c>
      <c r="E58" s="47">
        <v>42061</v>
      </c>
      <c r="F58" s="40" t="s">
        <v>48</v>
      </c>
      <c r="G58" s="47">
        <v>42110</v>
      </c>
      <c r="H58" s="40" t="s">
        <v>63</v>
      </c>
      <c r="I58" s="50">
        <v>30000000</v>
      </c>
      <c r="J58" s="42">
        <f>I58/2.7018</f>
        <v>11103708.638685321</v>
      </c>
      <c r="K58" s="50">
        <v>10000000</v>
      </c>
      <c r="L58" s="42">
        <f>I58-K58</f>
        <v>20000000</v>
      </c>
      <c r="M58" s="52"/>
      <c r="N58" s="52"/>
      <c r="O58" s="52"/>
      <c r="P58" s="52"/>
      <c r="Q58" s="46"/>
    </row>
    <row r="59" spans="1:151" s="1" customFormat="1" x14ac:dyDescent="0.25">
      <c r="A59" s="1">
        <v>57</v>
      </c>
      <c r="B59" s="61" t="s">
        <v>168</v>
      </c>
      <c r="C59" s="58" t="s">
        <v>8</v>
      </c>
      <c r="D59" s="40" t="s">
        <v>28</v>
      </c>
      <c r="E59" s="47">
        <v>42066</v>
      </c>
      <c r="F59" s="40" t="s">
        <v>48</v>
      </c>
      <c r="G59" s="47">
        <v>42110</v>
      </c>
      <c r="H59" s="40" t="s">
        <v>63</v>
      </c>
      <c r="I59" s="50">
        <v>30000000</v>
      </c>
      <c r="J59" s="42">
        <f>I59/2.7018</f>
        <v>11103708.638685321</v>
      </c>
      <c r="K59" s="42">
        <v>0</v>
      </c>
      <c r="L59" s="42">
        <f>I59-K59</f>
        <v>30000000</v>
      </c>
      <c r="M59" s="52"/>
      <c r="N59" s="52"/>
      <c r="O59" s="52"/>
      <c r="P59" s="52"/>
      <c r="Q59" s="46"/>
    </row>
    <row r="60" spans="1:151" s="1" customFormat="1" x14ac:dyDescent="0.25">
      <c r="A60" s="1">
        <v>58</v>
      </c>
      <c r="B60" s="61" t="s">
        <v>167</v>
      </c>
      <c r="C60" s="58" t="s">
        <v>8</v>
      </c>
      <c r="D60" s="40" t="s">
        <v>28</v>
      </c>
      <c r="E60" s="47">
        <v>42068</v>
      </c>
      <c r="F60" s="40" t="s">
        <v>48</v>
      </c>
      <c r="G60" s="47">
        <v>42110</v>
      </c>
      <c r="H60" s="40" t="s">
        <v>65</v>
      </c>
      <c r="I60" s="50">
        <v>30000000</v>
      </c>
      <c r="J60" s="42">
        <f>I60/2.7018</f>
        <v>11103708.638685321</v>
      </c>
      <c r="K60" s="50">
        <v>0</v>
      </c>
      <c r="L60" s="42">
        <f>I60-K60</f>
        <v>30000000</v>
      </c>
      <c r="M60" s="52"/>
      <c r="N60" s="52"/>
      <c r="O60" s="52"/>
      <c r="P60" s="52"/>
      <c r="Q60" s="46"/>
    </row>
    <row r="61" spans="1:151" s="1" customFormat="1" x14ac:dyDescent="0.25">
      <c r="A61" s="1">
        <v>59</v>
      </c>
      <c r="B61" s="61" t="s">
        <v>166</v>
      </c>
      <c r="C61" s="58" t="s">
        <v>8</v>
      </c>
      <c r="D61" s="40" t="s">
        <v>28</v>
      </c>
      <c r="E61" s="47">
        <v>42072</v>
      </c>
      <c r="F61" s="40" t="s">
        <v>48</v>
      </c>
      <c r="G61" s="47">
        <v>42110</v>
      </c>
      <c r="H61" s="40" t="s">
        <v>63</v>
      </c>
      <c r="I61" s="50">
        <v>500000000</v>
      </c>
      <c r="J61" s="42">
        <f>I61/2.7018</f>
        <v>185061810.64475536</v>
      </c>
      <c r="K61" s="50">
        <v>150000000</v>
      </c>
      <c r="L61" s="42">
        <f>I61-K61</f>
        <v>350000000</v>
      </c>
      <c r="M61" s="52"/>
      <c r="N61" s="52"/>
      <c r="O61" s="52"/>
      <c r="P61" s="52"/>
      <c r="Q61" s="46"/>
    </row>
    <row r="62" spans="1:151" s="1" customFormat="1" x14ac:dyDescent="0.25">
      <c r="A62" s="1">
        <v>60</v>
      </c>
      <c r="B62" s="61" t="s">
        <v>165</v>
      </c>
      <c r="C62" s="58" t="s">
        <v>8</v>
      </c>
      <c r="D62" s="40" t="s">
        <v>28</v>
      </c>
      <c r="E62" s="47">
        <v>42073</v>
      </c>
      <c r="F62" s="40" t="s">
        <v>48</v>
      </c>
      <c r="G62" s="47">
        <v>42110</v>
      </c>
      <c r="H62" s="40" t="s">
        <v>65</v>
      </c>
      <c r="I62" s="50">
        <v>0</v>
      </c>
      <c r="J62" s="42">
        <f>I62/2.7018</f>
        <v>0</v>
      </c>
      <c r="K62" s="50">
        <v>0</v>
      </c>
      <c r="L62" s="42">
        <f>I62-K62</f>
        <v>0</v>
      </c>
      <c r="M62" s="52"/>
      <c r="N62" s="52"/>
      <c r="O62" s="52"/>
      <c r="P62" s="52"/>
      <c r="Q62" s="46"/>
    </row>
    <row r="63" spans="1:151" s="1" customFormat="1" x14ac:dyDescent="0.25">
      <c r="A63" s="1">
        <v>61</v>
      </c>
      <c r="B63" s="61" t="s">
        <v>164</v>
      </c>
      <c r="C63" s="58" t="s">
        <v>8</v>
      </c>
      <c r="D63" s="40" t="s">
        <v>28</v>
      </c>
      <c r="E63" s="47">
        <v>42074</v>
      </c>
      <c r="F63" s="40" t="s">
        <v>48</v>
      </c>
      <c r="G63" s="47">
        <v>42110</v>
      </c>
      <c r="H63" s="40" t="s">
        <v>63</v>
      </c>
      <c r="I63" s="50">
        <v>0</v>
      </c>
      <c r="J63" s="42">
        <f>I63/2.7018</f>
        <v>0</v>
      </c>
      <c r="K63" s="50">
        <v>0</v>
      </c>
      <c r="L63" s="42">
        <f>I63-K63</f>
        <v>0</v>
      </c>
      <c r="M63" s="52"/>
      <c r="N63" s="52"/>
      <c r="O63" s="52"/>
      <c r="P63" s="52"/>
      <c r="Q63" s="46"/>
    </row>
    <row r="64" spans="1:151" s="1" customFormat="1" ht="30" x14ac:dyDescent="0.25">
      <c r="A64" s="1">
        <v>62</v>
      </c>
      <c r="B64" s="61" t="s">
        <v>163</v>
      </c>
      <c r="C64" s="58" t="s">
        <v>8</v>
      </c>
      <c r="D64" s="40" t="s">
        <v>28</v>
      </c>
      <c r="E64" s="47">
        <v>42076</v>
      </c>
      <c r="F64" s="40" t="s">
        <v>48</v>
      </c>
      <c r="G64" s="47">
        <v>42110</v>
      </c>
      <c r="H64" s="40" t="s">
        <v>63</v>
      </c>
      <c r="I64" s="50">
        <v>75000000</v>
      </c>
      <c r="J64" s="42">
        <f>I64/2.7018</f>
        <v>27759271.596713301</v>
      </c>
      <c r="K64" s="50">
        <v>0</v>
      </c>
      <c r="L64" s="42">
        <f>I64-K64</f>
        <v>75000000</v>
      </c>
      <c r="M64" s="52"/>
      <c r="N64" s="52"/>
      <c r="O64" s="52"/>
      <c r="P64" s="52"/>
      <c r="Q64" s="46"/>
    </row>
    <row r="65" spans="1:17" s="1" customFormat="1" x14ac:dyDescent="0.25">
      <c r="A65" s="1">
        <v>63</v>
      </c>
      <c r="B65" s="61" t="s">
        <v>162</v>
      </c>
      <c r="C65" s="58" t="s">
        <v>8</v>
      </c>
      <c r="D65" s="40" t="s">
        <v>28</v>
      </c>
      <c r="E65" s="47" t="s">
        <v>161</v>
      </c>
      <c r="F65" s="40" t="s">
        <v>48</v>
      </c>
      <c r="G65" s="47">
        <v>42110</v>
      </c>
      <c r="H65" s="40" t="s">
        <v>63</v>
      </c>
      <c r="I65" s="50">
        <v>15000000</v>
      </c>
      <c r="J65" s="42">
        <f>I65/2.7018</f>
        <v>5551854.3193426607</v>
      </c>
      <c r="K65" s="50">
        <v>0</v>
      </c>
      <c r="L65" s="42">
        <f>I65-K65</f>
        <v>15000000</v>
      </c>
      <c r="M65" s="52"/>
      <c r="N65" s="52"/>
      <c r="O65" s="52"/>
      <c r="P65" s="52"/>
      <c r="Q65" s="46"/>
    </row>
    <row r="66" spans="1:17" s="1" customFormat="1" x14ac:dyDescent="0.25">
      <c r="A66" s="1">
        <v>64</v>
      </c>
      <c r="B66" s="61" t="s">
        <v>104</v>
      </c>
      <c r="C66" s="59" t="s">
        <v>9</v>
      </c>
      <c r="D66" s="40" t="s">
        <v>28</v>
      </c>
      <c r="E66" s="47">
        <v>42087</v>
      </c>
      <c r="F66" s="40" t="s">
        <v>48</v>
      </c>
      <c r="G66" s="47">
        <v>42122</v>
      </c>
      <c r="H66" s="40" t="s">
        <v>63</v>
      </c>
      <c r="I66" s="50">
        <v>250000000</v>
      </c>
      <c r="J66" s="42">
        <f>I66/2.6821</f>
        <v>93210543.976734638</v>
      </c>
      <c r="K66" s="50">
        <v>242960000</v>
      </c>
      <c r="L66" s="42">
        <f>I66-K66</f>
        <v>7040000</v>
      </c>
      <c r="M66" s="52"/>
      <c r="N66" s="52"/>
      <c r="O66" s="52"/>
      <c r="P66" s="52"/>
      <c r="Q66" s="46"/>
    </row>
    <row r="67" spans="1:17" s="1" customFormat="1" x14ac:dyDescent="0.25">
      <c r="A67" s="1">
        <v>65</v>
      </c>
      <c r="B67" s="61" t="s">
        <v>160</v>
      </c>
      <c r="C67" s="59" t="s">
        <v>9</v>
      </c>
      <c r="D67" s="40" t="s">
        <v>28</v>
      </c>
      <c r="E67" s="47">
        <v>42089</v>
      </c>
      <c r="F67" s="40" t="s">
        <v>48</v>
      </c>
      <c r="G67" s="47">
        <v>42122</v>
      </c>
      <c r="H67" s="40" t="s">
        <v>65</v>
      </c>
      <c r="I67" s="50">
        <v>25000000</v>
      </c>
      <c r="J67" s="42">
        <f>I67/2.6821</f>
        <v>9321054.3976734634</v>
      </c>
      <c r="K67" s="50">
        <v>25000000</v>
      </c>
      <c r="L67" s="42">
        <f>I67-K67</f>
        <v>0</v>
      </c>
      <c r="M67" s="52"/>
      <c r="N67" s="52"/>
      <c r="O67" s="52"/>
      <c r="P67" s="52"/>
      <c r="Q67" s="46"/>
    </row>
    <row r="68" spans="1:17" s="1" customFormat="1" x14ac:dyDescent="0.25">
      <c r="A68" s="1">
        <v>66</v>
      </c>
      <c r="B68" s="61" t="s">
        <v>159</v>
      </c>
      <c r="C68" s="58" t="s">
        <v>8</v>
      </c>
      <c r="D68" s="40" t="s">
        <v>28</v>
      </c>
      <c r="E68" s="47">
        <v>42097</v>
      </c>
      <c r="F68" s="40" t="s">
        <v>48</v>
      </c>
      <c r="G68" s="47">
        <v>42122</v>
      </c>
      <c r="H68" s="40" t="s">
        <v>63</v>
      </c>
      <c r="I68" s="50">
        <v>100000000</v>
      </c>
      <c r="J68" s="42">
        <f>I68/2.6821</f>
        <v>37284217.590693854</v>
      </c>
      <c r="K68" s="50">
        <v>0</v>
      </c>
      <c r="L68" s="42">
        <f>I68-K68</f>
        <v>100000000</v>
      </c>
      <c r="M68" s="52"/>
      <c r="N68" s="52"/>
      <c r="O68" s="52"/>
      <c r="P68" s="52"/>
      <c r="Q68" s="46"/>
    </row>
    <row r="69" spans="1:17" s="1" customFormat="1" x14ac:dyDescent="0.25">
      <c r="A69" s="1">
        <v>67</v>
      </c>
      <c r="B69" s="61" t="s">
        <v>158</v>
      </c>
      <c r="C69" s="58" t="s">
        <v>8</v>
      </c>
      <c r="D69" s="40" t="s">
        <v>28</v>
      </c>
      <c r="E69" s="47">
        <v>42100</v>
      </c>
      <c r="F69" s="40" t="s">
        <v>48</v>
      </c>
      <c r="G69" s="47">
        <v>42122</v>
      </c>
      <c r="H69" s="40" t="s">
        <v>63</v>
      </c>
      <c r="I69" s="50">
        <v>300000000</v>
      </c>
      <c r="J69" s="42">
        <f>I69/2.6821</f>
        <v>111852652.77208157</v>
      </c>
      <c r="K69" s="50">
        <v>0</v>
      </c>
      <c r="L69" s="42">
        <f>I69-K69</f>
        <v>300000000</v>
      </c>
      <c r="M69" s="52"/>
      <c r="N69" s="52"/>
      <c r="O69" s="52"/>
      <c r="P69" s="52"/>
      <c r="Q69" s="46"/>
    </row>
    <row r="70" spans="1:17" s="1" customFormat="1" x14ac:dyDescent="0.25">
      <c r="A70" s="1">
        <v>68</v>
      </c>
      <c r="B70" s="61" t="s">
        <v>157</v>
      </c>
      <c r="C70" s="58" t="s">
        <v>8</v>
      </c>
      <c r="D70" s="40" t="s">
        <v>28</v>
      </c>
      <c r="E70" s="47">
        <v>42107</v>
      </c>
      <c r="F70" s="40" t="s">
        <v>48</v>
      </c>
      <c r="G70" s="47">
        <v>42122</v>
      </c>
      <c r="H70" s="40" t="s">
        <v>63</v>
      </c>
      <c r="I70" s="50">
        <v>400000000</v>
      </c>
      <c r="J70" s="42">
        <f>I70/2.6821</f>
        <v>149136870.36277542</v>
      </c>
      <c r="K70" s="50">
        <v>100000000</v>
      </c>
      <c r="L70" s="42">
        <f>I70-K70</f>
        <v>300000000</v>
      </c>
      <c r="M70" s="52"/>
      <c r="N70" s="52"/>
      <c r="O70" s="52"/>
      <c r="P70" s="52"/>
      <c r="Q70" s="46"/>
    </row>
    <row r="71" spans="1:17" s="1" customFormat="1" x14ac:dyDescent="0.25">
      <c r="A71" s="1">
        <v>69</v>
      </c>
      <c r="B71" s="61" t="s">
        <v>156</v>
      </c>
      <c r="C71" s="58" t="s">
        <v>8</v>
      </c>
      <c r="D71" s="40" t="s">
        <v>28</v>
      </c>
      <c r="E71" s="47">
        <v>42066</v>
      </c>
      <c r="F71" s="40" t="s">
        <v>48</v>
      </c>
      <c r="G71" s="47">
        <v>42138</v>
      </c>
      <c r="H71" s="40" t="s">
        <v>63</v>
      </c>
      <c r="I71" s="50">
        <v>200000000</v>
      </c>
      <c r="J71" s="42">
        <f>I71/2.62</f>
        <v>76335877.862595424</v>
      </c>
      <c r="K71" s="50">
        <v>166500000</v>
      </c>
      <c r="L71" s="42">
        <f>I71-K71</f>
        <v>33500000</v>
      </c>
      <c r="M71" s="52"/>
      <c r="N71" s="52"/>
      <c r="O71" s="52"/>
      <c r="P71" s="52"/>
      <c r="Q71" s="46"/>
    </row>
    <row r="72" spans="1:17" s="1" customFormat="1" x14ac:dyDescent="0.25">
      <c r="A72" s="1">
        <v>70</v>
      </c>
      <c r="B72" s="61" t="s">
        <v>155</v>
      </c>
      <c r="C72" s="59" t="s">
        <v>9</v>
      </c>
      <c r="D72" s="40" t="s">
        <v>28</v>
      </c>
      <c r="E72" s="47">
        <v>42067</v>
      </c>
      <c r="F72" s="40" t="s">
        <v>48</v>
      </c>
      <c r="G72" s="47">
        <v>42138</v>
      </c>
      <c r="H72" s="40" t="s">
        <v>63</v>
      </c>
      <c r="I72" s="50">
        <v>50000000</v>
      </c>
      <c r="J72" s="42">
        <f>I72/2.62</f>
        <v>19083969.465648856</v>
      </c>
      <c r="K72" s="50">
        <v>21000000</v>
      </c>
      <c r="L72" s="42">
        <f>I72-K72</f>
        <v>29000000</v>
      </c>
      <c r="M72" s="52"/>
      <c r="N72" s="52"/>
      <c r="O72" s="52"/>
      <c r="P72" s="52"/>
      <c r="Q72" s="46"/>
    </row>
    <row r="73" spans="1:17" s="1" customFormat="1" x14ac:dyDescent="0.25">
      <c r="A73" s="1">
        <v>71</v>
      </c>
      <c r="B73" s="61" t="s">
        <v>68</v>
      </c>
      <c r="C73" s="59" t="s">
        <v>10</v>
      </c>
      <c r="D73" s="40" t="s">
        <v>28</v>
      </c>
      <c r="E73" s="47">
        <v>42082</v>
      </c>
      <c r="F73" s="40" t="s">
        <v>48</v>
      </c>
      <c r="G73" s="47">
        <v>42138</v>
      </c>
      <c r="H73" s="40" t="s">
        <v>63</v>
      </c>
      <c r="I73" s="50">
        <v>285000000</v>
      </c>
      <c r="J73" s="42">
        <f>I73/2.62</f>
        <v>108778625.95419846</v>
      </c>
      <c r="K73" s="42">
        <v>285000000</v>
      </c>
      <c r="L73" s="42">
        <f>I73-K73</f>
        <v>0</v>
      </c>
      <c r="M73" s="52"/>
      <c r="N73" s="52"/>
      <c r="O73" s="52"/>
      <c r="P73" s="52"/>
      <c r="Q73" s="46"/>
    </row>
    <row r="74" spans="1:17" s="1" customFormat="1" ht="30" x14ac:dyDescent="0.25">
      <c r="A74" s="1">
        <v>72</v>
      </c>
      <c r="B74" s="61" t="s">
        <v>154</v>
      </c>
      <c r="C74" s="58" t="s">
        <v>8</v>
      </c>
      <c r="D74" s="40" t="s">
        <v>28</v>
      </c>
      <c r="E74" s="47">
        <v>42082</v>
      </c>
      <c r="F74" s="40" t="s">
        <v>48</v>
      </c>
      <c r="G74" s="47">
        <v>42138</v>
      </c>
      <c r="H74" s="40" t="s">
        <v>65</v>
      </c>
      <c r="I74" s="50">
        <v>50000000</v>
      </c>
      <c r="J74" s="42">
        <f>I74/2.62</f>
        <v>19083969.465648856</v>
      </c>
      <c r="K74" s="50">
        <v>30000000</v>
      </c>
      <c r="L74" s="42">
        <f>I74-K74</f>
        <v>20000000</v>
      </c>
      <c r="M74" s="52"/>
      <c r="N74" s="52"/>
      <c r="O74" s="52"/>
      <c r="P74" s="52"/>
      <c r="Q74" s="46"/>
    </row>
    <row r="75" spans="1:17" s="1" customFormat="1" x14ac:dyDescent="0.25">
      <c r="A75" s="1">
        <v>73</v>
      </c>
      <c r="B75" s="61" t="s">
        <v>76</v>
      </c>
      <c r="C75" s="59" t="s">
        <v>9</v>
      </c>
      <c r="D75" s="40" t="s">
        <v>28</v>
      </c>
      <c r="E75" s="47">
        <v>42083</v>
      </c>
      <c r="F75" s="40" t="s">
        <v>48</v>
      </c>
      <c r="G75" s="47">
        <v>42138</v>
      </c>
      <c r="H75" s="40" t="s">
        <v>63</v>
      </c>
      <c r="I75" s="50">
        <v>300000000</v>
      </c>
      <c r="J75" s="42">
        <f>I75/2.62</f>
        <v>114503816.79389313</v>
      </c>
      <c r="K75" s="50">
        <v>300000000</v>
      </c>
      <c r="L75" s="42">
        <f>I75-K75</f>
        <v>0</v>
      </c>
      <c r="M75" s="52"/>
      <c r="N75" s="52"/>
      <c r="O75" s="52"/>
      <c r="P75" s="52"/>
      <c r="Q75" s="46"/>
    </row>
    <row r="76" spans="1:17" s="1" customFormat="1" x14ac:dyDescent="0.25">
      <c r="A76" s="1">
        <v>74</v>
      </c>
      <c r="B76" s="61" t="s">
        <v>45</v>
      </c>
      <c r="C76" s="59" t="s">
        <v>10</v>
      </c>
      <c r="D76" s="40" t="s">
        <v>28</v>
      </c>
      <c r="E76" s="47">
        <v>42101</v>
      </c>
      <c r="F76" s="40" t="s">
        <v>48</v>
      </c>
      <c r="G76" s="47">
        <v>42138</v>
      </c>
      <c r="H76" s="40" t="s">
        <v>67</v>
      </c>
      <c r="I76" s="52" t="s">
        <v>48</v>
      </c>
      <c r="J76" s="52" t="s">
        <v>48</v>
      </c>
      <c r="K76" s="60" t="s">
        <v>48</v>
      </c>
      <c r="L76" s="52" t="s">
        <v>48</v>
      </c>
      <c r="M76" s="42">
        <v>6000000000</v>
      </c>
      <c r="N76" s="52" t="s">
        <v>15</v>
      </c>
      <c r="O76" s="42">
        <v>262282953.43000001</v>
      </c>
      <c r="P76" s="42">
        <f>M76-O76</f>
        <v>5737717046.5699997</v>
      </c>
      <c r="Q76" s="46">
        <v>763545440</v>
      </c>
    </row>
    <row r="77" spans="1:17" s="1" customFormat="1" x14ac:dyDescent="0.25">
      <c r="A77" s="1">
        <v>75</v>
      </c>
      <c r="B77" s="61" t="s">
        <v>153</v>
      </c>
      <c r="C77" s="58" t="s">
        <v>8</v>
      </c>
      <c r="D77" s="40" t="s">
        <v>28</v>
      </c>
      <c r="E77" s="47">
        <v>42102</v>
      </c>
      <c r="F77" s="40" t="s">
        <v>48</v>
      </c>
      <c r="G77" s="47">
        <v>42138</v>
      </c>
      <c r="H77" s="40" t="s">
        <v>63</v>
      </c>
      <c r="I77" s="50">
        <v>200000000</v>
      </c>
      <c r="J77" s="42">
        <f>I77/2.62</f>
        <v>76335877.862595424</v>
      </c>
      <c r="K77" s="50">
        <v>0</v>
      </c>
      <c r="L77" s="42">
        <f>I77-K77</f>
        <v>200000000</v>
      </c>
      <c r="M77" s="52"/>
      <c r="N77" s="52"/>
      <c r="O77" s="52"/>
      <c r="P77" s="52"/>
      <c r="Q77" s="46"/>
    </row>
    <row r="78" spans="1:17" s="1" customFormat="1" x14ac:dyDescent="0.25">
      <c r="A78" s="1">
        <v>76</v>
      </c>
      <c r="B78" s="61" t="s">
        <v>152</v>
      </c>
      <c r="C78" s="58" t="s">
        <v>8</v>
      </c>
      <c r="D78" s="40" t="s">
        <v>28</v>
      </c>
      <c r="E78" s="47">
        <v>42109</v>
      </c>
      <c r="F78" s="40" t="s">
        <v>48</v>
      </c>
      <c r="G78" s="47">
        <v>42138</v>
      </c>
      <c r="H78" s="40" t="s">
        <v>65</v>
      </c>
      <c r="I78" s="50">
        <v>300000000</v>
      </c>
      <c r="J78" s="42">
        <f>I78/2.62</f>
        <v>114503816.79389313</v>
      </c>
      <c r="K78" s="50">
        <v>175000000</v>
      </c>
      <c r="L78" s="42">
        <f>I78-K78</f>
        <v>125000000</v>
      </c>
      <c r="M78" s="52"/>
      <c r="N78" s="52"/>
      <c r="O78" s="52"/>
      <c r="P78" s="52"/>
      <c r="Q78" s="46"/>
    </row>
    <row r="79" spans="1:17" s="1" customFormat="1" x14ac:dyDescent="0.25">
      <c r="A79" s="1">
        <v>77</v>
      </c>
      <c r="B79" s="61" t="s">
        <v>151</v>
      </c>
      <c r="C79" s="58" t="s">
        <v>8</v>
      </c>
      <c r="D79" s="40" t="s">
        <v>28</v>
      </c>
      <c r="E79" s="47">
        <v>42039</v>
      </c>
      <c r="F79" s="40" t="s">
        <v>48</v>
      </c>
      <c r="G79" s="47">
        <v>42146</v>
      </c>
      <c r="H79" s="40" t="s">
        <v>63</v>
      </c>
      <c r="I79" s="50">
        <v>356224000</v>
      </c>
      <c r="J79" s="42">
        <f>I79/2.5959</f>
        <v>137225625.02407643</v>
      </c>
      <c r="K79" s="50">
        <v>179500000</v>
      </c>
      <c r="L79" s="42">
        <f>I79-K79</f>
        <v>176724000</v>
      </c>
      <c r="M79" s="52"/>
      <c r="N79" s="52"/>
      <c r="O79" s="52"/>
      <c r="P79" s="52"/>
      <c r="Q79" s="46"/>
    </row>
    <row r="80" spans="1:17" s="1" customFormat="1" x14ac:dyDescent="0.25">
      <c r="A80" s="1">
        <v>78</v>
      </c>
      <c r="B80" s="61" t="s">
        <v>150</v>
      </c>
      <c r="C80" s="58" t="s">
        <v>8</v>
      </c>
      <c r="D80" s="40" t="s">
        <v>28</v>
      </c>
      <c r="E80" s="47">
        <v>42100</v>
      </c>
      <c r="F80" s="40" t="s">
        <v>48</v>
      </c>
      <c r="G80" s="47">
        <v>42146</v>
      </c>
      <c r="H80" s="40" t="s">
        <v>63</v>
      </c>
      <c r="I80" s="50">
        <v>75000000</v>
      </c>
      <c r="J80" s="42">
        <f>I80/2.5959</f>
        <v>28891713.856465966</v>
      </c>
      <c r="K80" s="50">
        <v>23500000</v>
      </c>
      <c r="L80" s="42">
        <f>I80-K80</f>
        <v>51500000</v>
      </c>
      <c r="M80" s="52"/>
      <c r="N80" s="52"/>
      <c r="O80" s="52"/>
      <c r="P80" s="52"/>
      <c r="Q80" s="46"/>
    </row>
    <row r="81" spans="1:17" s="1" customFormat="1" x14ac:dyDescent="0.25">
      <c r="A81" s="1">
        <v>79</v>
      </c>
      <c r="B81" s="61" t="s">
        <v>121</v>
      </c>
      <c r="C81" s="59" t="s">
        <v>10</v>
      </c>
      <c r="D81" s="40" t="s">
        <v>28</v>
      </c>
      <c r="E81" s="47">
        <v>42104</v>
      </c>
      <c r="F81" s="40" t="s">
        <v>48</v>
      </c>
      <c r="G81" s="47">
        <v>42146</v>
      </c>
      <c r="H81" s="40" t="s">
        <v>67</v>
      </c>
      <c r="I81" s="52" t="s">
        <v>48</v>
      </c>
      <c r="J81" s="52" t="s">
        <v>48</v>
      </c>
      <c r="K81" s="60" t="s">
        <v>48</v>
      </c>
      <c r="L81" s="52" t="s">
        <v>48</v>
      </c>
      <c r="M81" s="42">
        <v>600000000</v>
      </c>
      <c r="N81" s="52" t="s">
        <v>15</v>
      </c>
      <c r="O81" s="42">
        <v>43631250</v>
      </c>
      <c r="P81" s="42">
        <f>M81-O81</f>
        <v>556368750</v>
      </c>
      <c r="Q81" s="46">
        <v>126399680</v>
      </c>
    </row>
    <row r="82" spans="1:17" s="1" customFormat="1" x14ac:dyDescent="0.25">
      <c r="A82" s="1">
        <v>80</v>
      </c>
      <c r="B82" s="61" t="s">
        <v>149</v>
      </c>
      <c r="C82" s="59" t="s">
        <v>9</v>
      </c>
      <c r="D82" s="40" t="s">
        <v>28</v>
      </c>
      <c r="E82" s="47">
        <v>42107</v>
      </c>
      <c r="F82" s="40" t="s">
        <v>48</v>
      </c>
      <c r="G82" s="47">
        <v>42146</v>
      </c>
      <c r="H82" s="40" t="s">
        <v>65</v>
      </c>
      <c r="I82" s="50">
        <v>35736000</v>
      </c>
      <c r="J82" s="42">
        <f>I82/2.5959</f>
        <v>13766323.818328904</v>
      </c>
      <c r="K82" s="50">
        <v>0</v>
      </c>
      <c r="L82" s="42">
        <f>I82-K82</f>
        <v>35736000</v>
      </c>
      <c r="M82" s="52"/>
      <c r="N82" s="52"/>
      <c r="O82" s="52"/>
      <c r="P82" s="52"/>
      <c r="Q82" s="46"/>
    </row>
    <row r="83" spans="1:17" s="1" customFormat="1" x14ac:dyDescent="0.25">
      <c r="A83" s="1">
        <v>81</v>
      </c>
      <c r="B83" s="42" t="s">
        <v>148</v>
      </c>
      <c r="C83" s="59" t="s">
        <v>9</v>
      </c>
      <c r="D83" s="40" t="s">
        <v>28</v>
      </c>
      <c r="E83" s="47">
        <v>42111</v>
      </c>
      <c r="F83" s="40" t="s">
        <v>48</v>
      </c>
      <c r="G83" s="47">
        <v>42146</v>
      </c>
      <c r="H83" s="40" t="s">
        <v>138</v>
      </c>
      <c r="I83" s="50">
        <v>150000000</v>
      </c>
      <c r="J83" s="42">
        <f>I83/2.5959</f>
        <v>57783427.712931931</v>
      </c>
      <c r="K83" s="50">
        <v>96000000</v>
      </c>
      <c r="L83" s="42">
        <f>I83-K83</f>
        <v>54000000</v>
      </c>
      <c r="M83" s="52"/>
      <c r="N83" s="52"/>
      <c r="O83" s="52"/>
      <c r="P83" s="52"/>
      <c r="Q83" s="46"/>
    </row>
    <row r="84" spans="1:17" s="1" customFormat="1" x14ac:dyDescent="0.25">
      <c r="A84" s="1">
        <v>82</v>
      </c>
      <c r="B84" s="42" t="s">
        <v>116</v>
      </c>
      <c r="C84" s="59" t="s">
        <v>9</v>
      </c>
      <c r="D84" s="40" t="s">
        <v>28</v>
      </c>
      <c r="E84" s="47">
        <v>42111</v>
      </c>
      <c r="F84" s="40" t="s">
        <v>48</v>
      </c>
      <c r="G84" s="47">
        <v>42146</v>
      </c>
      <c r="H84" s="40" t="s">
        <v>63</v>
      </c>
      <c r="I84" s="50">
        <v>8500000</v>
      </c>
      <c r="J84" s="42">
        <f>I84/2.5959</f>
        <v>3274394.2370661427</v>
      </c>
      <c r="K84" s="50">
        <v>8500000</v>
      </c>
      <c r="L84" s="42">
        <f>I84-K84</f>
        <v>0</v>
      </c>
      <c r="M84" s="52"/>
      <c r="N84" s="52"/>
      <c r="O84" s="52"/>
      <c r="P84" s="52"/>
      <c r="Q84" s="46"/>
    </row>
    <row r="85" spans="1:17" s="1" customFormat="1" x14ac:dyDescent="0.25">
      <c r="A85" s="1">
        <v>83</v>
      </c>
      <c r="B85" s="42" t="s">
        <v>147</v>
      </c>
      <c r="C85" s="58" t="s">
        <v>8</v>
      </c>
      <c r="D85" s="40" t="s">
        <v>28</v>
      </c>
      <c r="E85" s="47">
        <v>42121</v>
      </c>
      <c r="F85" s="40" t="s">
        <v>48</v>
      </c>
      <c r="G85" s="47">
        <v>42146</v>
      </c>
      <c r="H85" s="40" t="s">
        <v>63</v>
      </c>
      <c r="I85" s="50">
        <v>100000000</v>
      </c>
      <c r="J85" s="42">
        <f>I85/2.5959</f>
        <v>38522285.141954623</v>
      </c>
      <c r="K85" s="50">
        <v>65000000</v>
      </c>
      <c r="L85" s="42">
        <f>I85-K85</f>
        <v>35000000</v>
      </c>
      <c r="M85" s="52"/>
      <c r="N85" s="52"/>
      <c r="O85" s="52"/>
      <c r="P85" s="52"/>
      <c r="Q85" s="46"/>
    </row>
    <row r="86" spans="1:17" s="1" customFormat="1" x14ac:dyDescent="0.25">
      <c r="A86" s="1">
        <v>84</v>
      </c>
      <c r="B86" s="42" t="s">
        <v>84</v>
      </c>
      <c r="C86" s="59" t="s">
        <v>9</v>
      </c>
      <c r="D86" s="40" t="s">
        <v>28</v>
      </c>
      <c r="E86" s="47">
        <v>42132</v>
      </c>
      <c r="F86" s="40" t="s">
        <v>48</v>
      </c>
      <c r="G86" s="47">
        <v>42146</v>
      </c>
      <c r="H86" s="40" t="s">
        <v>63</v>
      </c>
      <c r="I86" s="50">
        <v>800000000</v>
      </c>
      <c r="J86" s="42">
        <f>I86/2.5959</f>
        <v>308178281.13563699</v>
      </c>
      <c r="K86" s="50">
        <v>798400000</v>
      </c>
      <c r="L86" s="42">
        <f>I86-K86</f>
        <v>1600000</v>
      </c>
      <c r="M86" s="52"/>
      <c r="N86" s="52"/>
      <c r="O86" s="52"/>
      <c r="P86" s="52"/>
      <c r="Q86" s="46"/>
    </row>
    <row r="87" spans="1:17" s="1" customFormat="1" x14ac:dyDescent="0.25">
      <c r="A87" s="1">
        <v>85</v>
      </c>
      <c r="B87" s="61" t="s">
        <v>146</v>
      </c>
      <c r="C87" s="59" t="s">
        <v>9</v>
      </c>
      <c r="D87" s="40" t="s">
        <v>28</v>
      </c>
      <c r="E87" s="47">
        <v>42086</v>
      </c>
      <c r="F87" s="40" t="s">
        <v>48</v>
      </c>
      <c r="G87" s="47">
        <v>42156</v>
      </c>
      <c r="H87" s="40" t="s">
        <v>65</v>
      </c>
      <c r="I87" s="50">
        <v>250000000</v>
      </c>
      <c r="J87" s="46">
        <f>I87/2.6811</f>
        <v>93245309.760919034</v>
      </c>
      <c r="K87" s="50">
        <v>135837000</v>
      </c>
      <c r="L87" s="42">
        <f>I87-K87</f>
        <v>114163000</v>
      </c>
      <c r="M87" s="52"/>
      <c r="N87" s="52"/>
      <c r="O87" s="52"/>
      <c r="P87" s="52"/>
      <c r="Q87" s="46"/>
    </row>
    <row r="88" spans="1:17" s="1" customFormat="1" x14ac:dyDescent="0.25">
      <c r="A88" s="1">
        <v>86</v>
      </c>
      <c r="B88" s="61" t="s">
        <v>145</v>
      </c>
      <c r="C88" s="59" t="s">
        <v>9</v>
      </c>
      <c r="D88" s="40" t="s">
        <v>28</v>
      </c>
      <c r="E88" s="47">
        <v>42097</v>
      </c>
      <c r="F88" s="40" t="s">
        <v>48</v>
      </c>
      <c r="G88" s="47">
        <v>42156</v>
      </c>
      <c r="H88" s="40" t="s">
        <v>63</v>
      </c>
      <c r="I88" s="50">
        <v>700000000</v>
      </c>
      <c r="J88" s="46">
        <f>I88/2.6811</f>
        <v>261086867.33057329</v>
      </c>
      <c r="K88" s="68">
        <v>226330000</v>
      </c>
      <c r="L88" s="42">
        <f>I88-K88</f>
        <v>473670000</v>
      </c>
      <c r="M88" s="52"/>
      <c r="N88" s="52"/>
      <c r="O88" s="52"/>
      <c r="P88" s="52"/>
      <c r="Q88" s="46"/>
    </row>
    <row r="89" spans="1:17" s="1" customFormat="1" x14ac:dyDescent="0.25">
      <c r="A89" s="1">
        <v>87</v>
      </c>
      <c r="B89" s="61" t="s">
        <v>144</v>
      </c>
      <c r="C89" s="59" t="s">
        <v>9</v>
      </c>
      <c r="D89" s="40" t="s">
        <v>28</v>
      </c>
      <c r="E89" s="47">
        <v>42097</v>
      </c>
      <c r="F89" s="40" t="s">
        <v>48</v>
      </c>
      <c r="G89" s="47">
        <v>42156</v>
      </c>
      <c r="H89" s="40" t="s">
        <v>63</v>
      </c>
      <c r="I89" s="50">
        <v>100000000</v>
      </c>
      <c r="J89" s="46">
        <f>I89/2.6811</f>
        <v>37298123.904367611</v>
      </c>
      <c r="K89" s="68">
        <v>68000000</v>
      </c>
      <c r="L89" s="42">
        <f>I89-K89</f>
        <v>32000000</v>
      </c>
      <c r="M89" s="52"/>
      <c r="N89" s="52"/>
      <c r="O89" s="52"/>
      <c r="P89" s="52"/>
      <c r="Q89" s="46"/>
    </row>
    <row r="90" spans="1:17" s="1" customFormat="1" x14ac:dyDescent="0.25">
      <c r="A90" s="1">
        <v>88</v>
      </c>
      <c r="B90" s="42" t="s">
        <v>143</v>
      </c>
      <c r="C90" s="58" t="s">
        <v>8</v>
      </c>
      <c r="D90" s="40" t="s">
        <v>28</v>
      </c>
      <c r="E90" s="47">
        <v>42131</v>
      </c>
      <c r="F90" s="47" t="s">
        <v>48</v>
      </c>
      <c r="G90" s="47">
        <v>42156</v>
      </c>
      <c r="H90" s="40" t="s">
        <v>63</v>
      </c>
      <c r="I90" s="50">
        <v>100000000</v>
      </c>
      <c r="J90" s="46">
        <f>I90/2.6811</f>
        <v>37298123.904367611</v>
      </c>
      <c r="K90" s="68">
        <v>0</v>
      </c>
      <c r="L90" s="42">
        <f>I90-K90</f>
        <v>100000000</v>
      </c>
      <c r="M90" s="52"/>
      <c r="N90" s="52"/>
      <c r="O90" s="52"/>
      <c r="P90" s="52"/>
      <c r="Q90" s="46"/>
    </row>
    <row r="91" spans="1:17" s="1" customFormat="1" x14ac:dyDescent="0.25">
      <c r="A91" s="1">
        <v>89</v>
      </c>
      <c r="B91" s="49" t="s">
        <v>142</v>
      </c>
      <c r="C91" s="48" t="s">
        <v>10</v>
      </c>
      <c r="D91" s="40" t="s">
        <v>43</v>
      </c>
      <c r="E91" s="70">
        <v>41967</v>
      </c>
      <c r="F91" s="47" t="s">
        <v>48</v>
      </c>
      <c r="G91" s="47">
        <v>42167</v>
      </c>
      <c r="H91" s="69" t="s">
        <v>67</v>
      </c>
      <c r="I91" s="60" t="s">
        <v>48</v>
      </c>
      <c r="J91" s="60" t="s">
        <v>48</v>
      </c>
      <c r="K91" s="60" t="s">
        <v>48</v>
      </c>
      <c r="L91" s="52" t="s">
        <v>48</v>
      </c>
      <c r="M91" s="46">
        <v>1000000000</v>
      </c>
      <c r="N91" s="52" t="s">
        <v>14</v>
      </c>
      <c r="O91" s="46">
        <v>0</v>
      </c>
      <c r="P91" s="42">
        <f>M91-O91</f>
        <v>1000000000</v>
      </c>
      <c r="Q91" s="46">
        <v>0</v>
      </c>
    </row>
    <row r="92" spans="1:17" s="1" customFormat="1" x14ac:dyDescent="0.25">
      <c r="A92" s="1">
        <v>90</v>
      </c>
      <c r="B92" s="61" t="s">
        <v>141</v>
      </c>
      <c r="C92" s="58" t="s">
        <v>8</v>
      </c>
      <c r="D92" s="40" t="s">
        <v>28</v>
      </c>
      <c r="E92" s="47">
        <v>42086</v>
      </c>
      <c r="F92" s="40" t="s">
        <v>48</v>
      </c>
      <c r="G92" s="47">
        <v>42167</v>
      </c>
      <c r="H92" s="40" t="s">
        <v>67</v>
      </c>
      <c r="I92" s="60" t="s">
        <v>48</v>
      </c>
      <c r="J92" s="60" t="s">
        <v>48</v>
      </c>
      <c r="K92" s="60" t="s">
        <v>48</v>
      </c>
      <c r="L92" s="65" t="s">
        <v>48</v>
      </c>
      <c r="M92" s="42">
        <v>100000000</v>
      </c>
      <c r="N92" s="52" t="s">
        <v>15</v>
      </c>
      <c r="O92" s="46">
        <v>0</v>
      </c>
      <c r="P92" s="42">
        <f>M92-O92</f>
        <v>100000000</v>
      </c>
      <c r="Q92" s="46">
        <v>0</v>
      </c>
    </row>
    <row r="93" spans="1:17" s="1" customFormat="1" x14ac:dyDescent="0.25">
      <c r="A93" s="1">
        <v>91</v>
      </c>
      <c r="B93" s="42" t="s">
        <v>140</v>
      </c>
      <c r="C93" s="59" t="s">
        <v>10</v>
      </c>
      <c r="D93" s="40" t="s">
        <v>28</v>
      </c>
      <c r="E93" s="47">
        <v>42116</v>
      </c>
      <c r="F93" s="47" t="s">
        <v>48</v>
      </c>
      <c r="G93" s="47">
        <v>42167</v>
      </c>
      <c r="H93" s="52" t="s">
        <v>65</v>
      </c>
      <c r="I93" s="50">
        <v>118000000</v>
      </c>
      <c r="J93" s="46">
        <f>I93/2.7183</f>
        <v>43409483.868594341</v>
      </c>
      <c r="K93" s="68">
        <v>87000000</v>
      </c>
      <c r="L93" s="42">
        <f>I93-K93</f>
        <v>31000000</v>
      </c>
      <c r="M93" s="52"/>
      <c r="N93" s="52"/>
      <c r="O93" s="52"/>
      <c r="P93" s="52"/>
      <c r="Q93" s="46"/>
    </row>
    <row r="94" spans="1:17" s="1" customFormat="1" x14ac:dyDescent="0.25">
      <c r="A94" s="1">
        <v>92</v>
      </c>
      <c r="B94" s="42" t="s">
        <v>139</v>
      </c>
      <c r="C94" s="59" t="s">
        <v>9</v>
      </c>
      <c r="D94" s="52" t="s">
        <v>55</v>
      </c>
      <c r="E94" s="47">
        <v>42118</v>
      </c>
      <c r="F94" s="47" t="s">
        <v>48</v>
      </c>
      <c r="G94" s="47">
        <v>42167</v>
      </c>
      <c r="H94" s="52" t="s">
        <v>138</v>
      </c>
      <c r="I94" s="50">
        <v>1000000000</v>
      </c>
      <c r="J94" s="46">
        <f>I94/2.7183</f>
        <v>367876981.93724018</v>
      </c>
      <c r="K94" s="68">
        <v>866644000</v>
      </c>
      <c r="L94" s="42">
        <f>I94-K94</f>
        <v>133356000</v>
      </c>
      <c r="M94" s="52"/>
      <c r="N94" s="52"/>
      <c r="O94" s="52"/>
      <c r="P94" s="52"/>
      <c r="Q94" s="46"/>
    </row>
    <row r="95" spans="1:17" s="1" customFormat="1" x14ac:dyDescent="0.25">
      <c r="A95" s="1">
        <v>93</v>
      </c>
      <c r="B95" s="42" t="s">
        <v>137</v>
      </c>
      <c r="C95" s="59" t="s">
        <v>9</v>
      </c>
      <c r="D95" s="40" t="s">
        <v>28</v>
      </c>
      <c r="E95" s="47">
        <v>42131</v>
      </c>
      <c r="F95" s="47" t="s">
        <v>48</v>
      </c>
      <c r="G95" s="47">
        <v>42167</v>
      </c>
      <c r="H95" s="40" t="s">
        <v>63</v>
      </c>
      <c r="I95" s="50">
        <v>35000000</v>
      </c>
      <c r="J95" s="46">
        <f>I95/2.7183</f>
        <v>12875694.367803406</v>
      </c>
      <c r="K95" s="68">
        <v>10000000</v>
      </c>
      <c r="L95" s="42">
        <f>I95-K95</f>
        <v>25000000</v>
      </c>
      <c r="M95" s="52"/>
      <c r="N95" s="52"/>
      <c r="O95" s="52"/>
      <c r="P95" s="52"/>
      <c r="Q95" s="46"/>
    </row>
    <row r="96" spans="1:17" s="1" customFormat="1" x14ac:dyDescent="0.25">
      <c r="A96" s="1">
        <v>94</v>
      </c>
      <c r="B96" s="42" t="s">
        <v>136</v>
      </c>
      <c r="C96" s="59" t="s">
        <v>9</v>
      </c>
      <c r="D96" s="40" t="s">
        <v>28</v>
      </c>
      <c r="E96" s="47">
        <v>42144</v>
      </c>
      <c r="F96" s="47" t="s">
        <v>48</v>
      </c>
      <c r="G96" s="47">
        <v>42167</v>
      </c>
      <c r="H96" s="40" t="s">
        <v>63</v>
      </c>
      <c r="I96" s="50">
        <v>200000000</v>
      </c>
      <c r="J96" s="46">
        <f>I96/2.7183</f>
        <v>73575396.387448028</v>
      </c>
      <c r="K96" s="68">
        <v>102400000</v>
      </c>
      <c r="L96" s="42">
        <f>I96-K96</f>
        <v>97600000</v>
      </c>
      <c r="M96" s="52"/>
      <c r="N96" s="52"/>
      <c r="O96" s="52"/>
      <c r="P96" s="52"/>
      <c r="Q96" s="46"/>
    </row>
    <row r="97" spans="1:17" s="1" customFormat="1" x14ac:dyDescent="0.25">
      <c r="A97" s="1">
        <v>95</v>
      </c>
      <c r="B97" s="48" t="s">
        <v>87</v>
      </c>
      <c r="C97" s="48" t="s">
        <v>10</v>
      </c>
      <c r="D97" s="40" t="s">
        <v>28</v>
      </c>
      <c r="E97" s="47">
        <v>42149</v>
      </c>
      <c r="F97" s="47" t="s">
        <v>48</v>
      </c>
      <c r="G97" s="47">
        <v>42167</v>
      </c>
      <c r="H97" s="52" t="s">
        <v>67</v>
      </c>
      <c r="I97" s="60" t="s">
        <v>48</v>
      </c>
      <c r="J97" s="60" t="s">
        <v>48</v>
      </c>
      <c r="K97" s="60" t="s">
        <v>48</v>
      </c>
      <c r="L97" s="65" t="s">
        <v>48</v>
      </c>
      <c r="M97" s="46">
        <v>2000000000</v>
      </c>
      <c r="N97" s="52" t="s">
        <v>15</v>
      </c>
      <c r="O97" s="46">
        <v>10000000</v>
      </c>
      <c r="P97" s="42">
        <f>M97-O97</f>
        <v>1990000000</v>
      </c>
      <c r="Q97" s="46">
        <v>29233000</v>
      </c>
    </row>
    <row r="98" spans="1:17" s="1" customFormat="1" x14ac:dyDescent="0.25">
      <c r="A98" s="1">
        <v>96</v>
      </c>
      <c r="B98" s="42" t="s">
        <v>135</v>
      </c>
      <c r="C98" s="59" t="s">
        <v>9</v>
      </c>
      <c r="D98" s="40" t="s">
        <v>28</v>
      </c>
      <c r="E98" s="47">
        <v>42111</v>
      </c>
      <c r="F98" s="47" t="s">
        <v>48</v>
      </c>
      <c r="G98" s="47">
        <v>42178</v>
      </c>
      <c r="H98" s="40" t="s">
        <v>63</v>
      </c>
      <c r="I98" s="50">
        <v>370000000</v>
      </c>
      <c r="J98" s="46">
        <f>I98/2.6758</f>
        <v>138276403.31863368</v>
      </c>
      <c r="K98" s="68">
        <v>73400000</v>
      </c>
      <c r="L98" s="42">
        <f>I98-K98</f>
        <v>296600000</v>
      </c>
      <c r="M98" s="52"/>
      <c r="N98" s="52"/>
      <c r="O98" s="52"/>
      <c r="P98" s="52"/>
      <c r="Q98" s="46"/>
    </row>
    <row r="99" spans="1:17" s="1" customFormat="1" x14ac:dyDescent="0.25">
      <c r="A99" s="1">
        <v>97</v>
      </c>
      <c r="B99" s="42" t="s">
        <v>39</v>
      </c>
      <c r="C99" s="59" t="s">
        <v>9</v>
      </c>
      <c r="D99" s="40" t="s">
        <v>28</v>
      </c>
      <c r="E99" s="47">
        <v>42144</v>
      </c>
      <c r="F99" s="47" t="s">
        <v>48</v>
      </c>
      <c r="G99" s="47">
        <v>42178</v>
      </c>
      <c r="H99" s="40" t="s">
        <v>63</v>
      </c>
      <c r="I99" s="50">
        <v>200000000</v>
      </c>
      <c r="J99" s="46">
        <f>I99/2.6758</f>
        <v>74744001.79385604</v>
      </c>
      <c r="K99" s="68">
        <v>50000000</v>
      </c>
      <c r="L99" s="42">
        <f>I99-K99</f>
        <v>150000000</v>
      </c>
      <c r="M99" s="52"/>
      <c r="N99" s="52"/>
      <c r="O99" s="52"/>
      <c r="P99" s="52"/>
      <c r="Q99" s="46"/>
    </row>
    <row r="100" spans="1:17" s="1" customFormat="1" x14ac:dyDescent="0.25">
      <c r="A100" s="1">
        <v>98</v>
      </c>
      <c r="B100" s="48" t="s">
        <v>134</v>
      </c>
      <c r="C100" s="58" t="s">
        <v>8</v>
      </c>
      <c r="D100" s="40" t="s">
        <v>28</v>
      </c>
      <c r="E100" s="47">
        <v>42149</v>
      </c>
      <c r="F100" s="52" t="s">
        <v>48</v>
      </c>
      <c r="G100" s="47">
        <v>42178</v>
      </c>
      <c r="H100" s="40" t="s">
        <v>63</v>
      </c>
      <c r="I100" s="50">
        <v>60000000</v>
      </c>
      <c r="J100" s="46">
        <f>I100/2.6758</f>
        <v>22423200.538156811</v>
      </c>
      <c r="K100" s="46">
        <v>60000000</v>
      </c>
      <c r="L100" s="42">
        <f>I100-K100</f>
        <v>0</v>
      </c>
      <c r="M100" s="52"/>
      <c r="N100" s="52"/>
      <c r="O100" s="52"/>
      <c r="P100" s="52"/>
      <c r="Q100" s="46"/>
    </row>
    <row r="101" spans="1:17" s="1" customFormat="1" x14ac:dyDescent="0.25">
      <c r="A101" s="1">
        <v>99</v>
      </c>
      <c r="B101" s="42" t="s">
        <v>133</v>
      </c>
      <c r="C101" s="59" t="s">
        <v>9</v>
      </c>
      <c r="D101" s="40" t="s">
        <v>28</v>
      </c>
      <c r="E101" s="47">
        <v>42142</v>
      </c>
      <c r="F101" s="47" t="s">
        <v>48</v>
      </c>
      <c r="G101" s="47">
        <v>42188</v>
      </c>
      <c r="H101" s="40" t="s">
        <v>65</v>
      </c>
      <c r="I101" s="50">
        <v>75000000</v>
      </c>
      <c r="J101" s="46">
        <f>I101/2.6924</f>
        <v>27856187.787847273</v>
      </c>
      <c r="K101" s="46">
        <v>30000000</v>
      </c>
      <c r="L101" s="42">
        <f>I101-K101</f>
        <v>45000000</v>
      </c>
      <c r="M101" s="52"/>
      <c r="N101" s="52"/>
      <c r="O101" s="52"/>
      <c r="P101" s="52"/>
      <c r="Q101" s="46"/>
    </row>
    <row r="102" spans="1:17" s="1" customFormat="1" x14ac:dyDescent="0.25">
      <c r="A102" s="1">
        <v>100</v>
      </c>
      <c r="B102" s="42" t="s">
        <v>132</v>
      </c>
      <c r="C102" s="59" t="s">
        <v>9</v>
      </c>
      <c r="D102" s="40" t="s">
        <v>28</v>
      </c>
      <c r="E102" s="47">
        <v>42146</v>
      </c>
      <c r="F102" s="47" t="s">
        <v>48</v>
      </c>
      <c r="G102" s="47">
        <v>42188</v>
      </c>
      <c r="H102" s="52" t="s">
        <v>63</v>
      </c>
      <c r="I102" s="50">
        <v>1000000000</v>
      </c>
      <c r="J102" s="46">
        <f>I102/2.6924</f>
        <v>371415837.17129695</v>
      </c>
      <c r="K102" s="46">
        <v>411947696</v>
      </c>
      <c r="L102" s="42">
        <f>I102-K102</f>
        <v>588052304</v>
      </c>
      <c r="M102" s="52"/>
      <c r="N102" s="52"/>
      <c r="O102" s="52"/>
      <c r="P102" s="52"/>
      <c r="Q102" s="46"/>
    </row>
    <row r="103" spans="1:17" s="1" customFormat="1" x14ac:dyDescent="0.25">
      <c r="A103" s="1">
        <v>101</v>
      </c>
      <c r="B103" s="42" t="s">
        <v>122</v>
      </c>
      <c r="C103" s="59" t="s">
        <v>9</v>
      </c>
      <c r="D103" s="40" t="s">
        <v>28</v>
      </c>
      <c r="E103" s="47">
        <v>42146</v>
      </c>
      <c r="F103" s="47" t="s">
        <v>48</v>
      </c>
      <c r="G103" s="47">
        <v>42188</v>
      </c>
      <c r="H103" s="52" t="s">
        <v>67</v>
      </c>
      <c r="I103" s="60" t="s">
        <v>48</v>
      </c>
      <c r="J103" s="52" t="s">
        <v>48</v>
      </c>
      <c r="K103" s="52" t="s">
        <v>48</v>
      </c>
      <c r="L103" s="65" t="s">
        <v>48</v>
      </c>
      <c r="M103" s="46">
        <v>320000000</v>
      </c>
      <c r="N103" s="52" t="s">
        <v>14</v>
      </c>
      <c r="O103" s="46">
        <v>140000000</v>
      </c>
      <c r="P103" s="42">
        <f>M103-O103</f>
        <v>180000000</v>
      </c>
      <c r="Q103" s="46">
        <v>350856000</v>
      </c>
    </row>
    <row r="104" spans="1:17" s="1" customFormat="1" x14ac:dyDescent="0.25">
      <c r="A104" s="1">
        <v>102</v>
      </c>
      <c r="B104" s="49" t="s">
        <v>131</v>
      </c>
      <c r="C104" s="59" t="s">
        <v>9</v>
      </c>
      <c r="D104" s="40" t="s">
        <v>28</v>
      </c>
      <c r="E104" s="47">
        <v>42157</v>
      </c>
      <c r="F104" s="47" t="s">
        <v>48</v>
      </c>
      <c r="G104" s="47">
        <v>42188</v>
      </c>
      <c r="H104" s="52" t="s">
        <v>63</v>
      </c>
      <c r="I104" s="50">
        <v>162000000</v>
      </c>
      <c r="J104" s="46">
        <f>I104/2.6924</f>
        <v>60169365.621750109</v>
      </c>
      <c r="K104" s="46">
        <v>112380000</v>
      </c>
      <c r="L104" s="42">
        <f>I104-K104</f>
        <v>49620000</v>
      </c>
      <c r="M104" s="52"/>
      <c r="N104" s="52"/>
      <c r="O104" s="46"/>
      <c r="P104" s="42"/>
      <c r="Q104" s="46"/>
    </row>
    <row r="105" spans="1:17" s="1" customFormat="1" x14ac:dyDescent="0.25">
      <c r="A105" s="1">
        <v>103</v>
      </c>
      <c r="B105" s="49" t="s">
        <v>130</v>
      </c>
      <c r="C105" s="59" t="s">
        <v>9</v>
      </c>
      <c r="D105" s="40" t="s">
        <v>28</v>
      </c>
      <c r="E105" s="47">
        <v>42163</v>
      </c>
      <c r="F105" s="47" t="s">
        <v>48</v>
      </c>
      <c r="G105" s="47">
        <v>42188</v>
      </c>
      <c r="H105" s="52" t="s">
        <v>63</v>
      </c>
      <c r="I105" s="50">
        <v>50000000</v>
      </c>
      <c r="J105" s="46">
        <f>I105/2.6924</f>
        <v>18570791.85856485</v>
      </c>
      <c r="K105" s="46">
        <v>8000000</v>
      </c>
      <c r="L105" s="42">
        <f>I105-K105</f>
        <v>42000000</v>
      </c>
      <c r="M105" s="52"/>
      <c r="N105" s="52"/>
      <c r="O105" s="46"/>
      <c r="P105" s="52"/>
      <c r="Q105" s="46"/>
    </row>
    <row r="106" spans="1:17" s="1" customFormat="1" x14ac:dyDescent="0.25">
      <c r="A106" s="1">
        <v>104</v>
      </c>
      <c r="B106" s="49" t="s">
        <v>129</v>
      </c>
      <c r="C106" s="59" t="s">
        <v>9</v>
      </c>
      <c r="D106" s="40" t="s">
        <v>28</v>
      </c>
      <c r="E106" s="47">
        <v>42164</v>
      </c>
      <c r="F106" s="47" t="s">
        <v>48</v>
      </c>
      <c r="G106" s="47">
        <v>42188</v>
      </c>
      <c r="H106" s="52" t="s">
        <v>63</v>
      </c>
      <c r="I106" s="50">
        <v>37500000</v>
      </c>
      <c r="J106" s="46">
        <f>I106/2.6924</f>
        <v>13928093.893923637</v>
      </c>
      <c r="K106" s="46">
        <v>37500000</v>
      </c>
      <c r="L106" s="42">
        <f>I106-K106</f>
        <v>0</v>
      </c>
      <c r="M106" s="52"/>
      <c r="N106" s="52"/>
      <c r="O106" s="46"/>
      <c r="P106" s="52"/>
      <c r="Q106" s="46"/>
    </row>
    <row r="107" spans="1:17" s="1" customFormat="1" x14ac:dyDescent="0.25">
      <c r="A107" s="1">
        <v>105</v>
      </c>
      <c r="B107" s="49" t="s">
        <v>68</v>
      </c>
      <c r="C107" s="48" t="s">
        <v>10</v>
      </c>
      <c r="D107" s="40" t="s">
        <v>28</v>
      </c>
      <c r="E107" s="47">
        <v>42172</v>
      </c>
      <c r="F107" s="47" t="s">
        <v>48</v>
      </c>
      <c r="G107" s="47">
        <v>42188</v>
      </c>
      <c r="H107" s="40" t="s">
        <v>65</v>
      </c>
      <c r="I107" s="50">
        <v>40000000</v>
      </c>
      <c r="J107" s="46">
        <f>I107/2.6924</f>
        <v>14856633.486851878</v>
      </c>
      <c r="K107" s="46">
        <v>0</v>
      </c>
      <c r="L107" s="42">
        <f>I107-K107</f>
        <v>40000000</v>
      </c>
      <c r="M107" s="52"/>
      <c r="N107" s="52"/>
      <c r="O107" s="46"/>
      <c r="P107" s="52"/>
      <c r="Q107" s="46"/>
    </row>
    <row r="108" spans="1:17" s="1" customFormat="1" x14ac:dyDescent="0.25">
      <c r="A108" s="1">
        <v>106</v>
      </c>
      <c r="B108" s="42" t="s">
        <v>128</v>
      </c>
      <c r="C108" s="59" t="s">
        <v>9</v>
      </c>
      <c r="D108" s="40" t="s">
        <v>28</v>
      </c>
      <c r="E108" s="47">
        <v>42130</v>
      </c>
      <c r="F108" s="47" t="s">
        <v>48</v>
      </c>
      <c r="G108" s="47">
        <v>42199</v>
      </c>
      <c r="H108" s="52" t="s">
        <v>63</v>
      </c>
      <c r="I108" s="50">
        <v>99000000</v>
      </c>
      <c r="J108" s="46">
        <f>I108/2.6411</f>
        <v>37484381.50770513</v>
      </c>
      <c r="K108" s="46">
        <v>57000000</v>
      </c>
      <c r="L108" s="42">
        <f>I108-K108</f>
        <v>42000000</v>
      </c>
      <c r="M108" s="52"/>
      <c r="N108" s="52"/>
      <c r="O108" s="46"/>
      <c r="P108" s="52"/>
      <c r="Q108" s="46"/>
    </row>
    <row r="109" spans="1:17" s="1" customFormat="1" x14ac:dyDescent="0.25">
      <c r="A109" s="1">
        <v>107</v>
      </c>
      <c r="B109" s="49" t="s">
        <v>127</v>
      </c>
      <c r="C109" s="48" t="s">
        <v>10</v>
      </c>
      <c r="D109" s="40" t="s">
        <v>28</v>
      </c>
      <c r="E109" s="47">
        <v>42174</v>
      </c>
      <c r="F109" s="47" t="s">
        <v>48</v>
      </c>
      <c r="G109" s="47">
        <v>42199</v>
      </c>
      <c r="H109" s="40" t="s">
        <v>65</v>
      </c>
      <c r="I109" s="50">
        <v>300000000</v>
      </c>
      <c r="J109" s="46">
        <f>I109/2.6411</f>
        <v>113589034.87183371</v>
      </c>
      <c r="K109" s="46">
        <v>0</v>
      </c>
      <c r="L109" s="42">
        <f>I109-K109</f>
        <v>300000000</v>
      </c>
      <c r="M109" s="47"/>
      <c r="N109" s="47"/>
      <c r="O109" s="46"/>
      <c r="P109" s="47"/>
      <c r="Q109" s="46"/>
    </row>
    <row r="110" spans="1:17" s="1" customFormat="1" x14ac:dyDescent="0.25">
      <c r="A110" s="1">
        <v>108</v>
      </c>
      <c r="B110" s="49" t="s">
        <v>126</v>
      </c>
      <c r="C110" s="48" t="s">
        <v>9</v>
      </c>
      <c r="D110" s="40" t="s">
        <v>28</v>
      </c>
      <c r="E110" s="47">
        <v>42187</v>
      </c>
      <c r="F110" s="47" t="s">
        <v>48</v>
      </c>
      <c r="G110" s="47">
        <v>42199</v>
      </c>
      <c r="H110" s="47" t="s">
        <v>63</v>
      </c>
      <c r="I110" s="50">
        <v>1200000000</v>
      </c>
      <c r="J110" s="46">
        <f>I110/2.6411</f>
        <v>454356139.48733485</v>
      </c>
      <c r="K110" s="46">
        <v>287000000</v>
      </c>
      <c r="L110" s="42">
        <f>I110-K110</f>
        <v>913000000</v>
      </c>
      <c r="M110" s="49"/>
      <c r="N110" s="48"/>
      <c r="O110" s="40"/>
      <c r="P110" s="47"/>
      <c r="Q110" s="46"/>
    </row>
    <row r="111" spans="1:17" s="1" customFormat="1" x14ac:dyDescent="0.25">
      <c r="A111" s="1">
        <v>109</v>
      </c>
      <c r="B111" s="49" t="s">
        <v>34</v>
      </c>
      <c r="C111" s="48" t="s">
        <v>10</v>
      </c>
      <c r="D111" s="40" t="s">
        <v>28</v>
      </c>
      <c r="E111" s="47">
        <v>42173</v>
      </c>
      <c r="F111" s="47" t="s">
        <v>48</v>
      </c>
      <c r="G111" s="47">
        <v>42213</v>
      </c>
      <c r="H111" s="52" t="s">
        <v>80</v>
      </c>
      <c r="I111" s="50">
        <v>12000000000</v>
      </c>
      <c r="J111" s="46">
        <f>I111/2.76</f>
        <v>4347826086.956522</v>
      </c>
      <c r="K111" s="46">
        <v>4652167080</v>
      </c>
      <c r="L111" s="42">
        <f>I111-K111</f>
        <v>7347832920</v>
      </c>
      <c r="M111" s="47"/>
      <c r="N111" s="47"/>
      <c r="O111" s="46"/>
      <c r="P111" s="47"/>
      <c r="Q111" s="46"/>
    </row>
    <row r="112" spans="1:17" s="1" customFormat="1" x14ac:dyDescent="0.25">
      <c r="A112" s="1">
        <v>110</v>
      </c>
      <c r="B112" s="49" t="s">
        <v>92</v>
      </c>
      <c r="C112" s="59" t="s">
        <v>9</v>
      </c>
      <c r="D112" s="40" t="s">
        <v>28</v>
      </c>
      <c r="E112" s="47">
        <v>42174</v>
      </c>
      <c r="F112" s="47" t="s">
        <v>48</v>
      </c>
      <c r="G112" s="47">
        <v>42213</v>
      </c>
      <c r="H112" s="40" t="s">
        <v>65</v>
      </c>
      <c r="I112" s="50">
        <v>60000000</v>
      </c>
      <c r="J112" s="46">
        <f>I112/2.76</f>
        <v>21739130.434782609</v>
      </c>
      <c r="K112" s="46">
        <v>60000000</v>
      </c>
      <c r="L112" s="42">
        <f>I112-K112</f>
        <v>0</v>
      </c>
      <c r="M112" s="47"/>
      <c r="N112" s="47"/>
      <c r="O112" s="46"/>
      <c r="P112" s="47"/>
      <c r="Q112" s="46"/>
    </row>
    <row r="113" spans="1:17" s="1" customFormat="1" x14ac:dyDescent="0.25">
      <c r="A113" s="1">
        <v>111</v>
      </c>
      <c r="B113" s="49" t="s">
        <v>57</v>
      </c>
      <c r="C113" s="59" t="s">
        <v>9</v>
      </c>
      <c r="D113" s="40" t="s">
        <v>28</v>
      </c>
      <c r="E113" s="47">
        <v>42178</v>
      </c>
      <c r="F113" s="47" t="s">
        <v>48</v>
      </c>
      <c r="G113" s="47">
        <v>42213</v>
      </c>
      <c r="H113" s="52" t="s">
        <v>63</v>
      </c>
      <c r="I113" s="50">
        <v>20000000</v>
      </c>
      <c r="J113" s="46">
        <f>I113/2.76</f>
        <v>7246376.8115942031</v>
      </c>
      <c r="K113" s="46">
        <v>20000000</v>
      </c>
      <c r="L113" s="42">
        <f>I113-K113</f>
        <v>0</v>
      </c>
      <c r="M113" s="47"/>
      <c r="N113" s="47"/>
      <c r="O113" s="46"/>
      <c r="P113" s="47"/>
      <c r="Q113" s="46"/>
    </row>
    <row r="114" spans="1:17" s="1" customFormat="1" x14ac:dyDescent="0.25">
      <c r="A114" s="1">
        <v>112</v>
      </c>
      <c r="B114" s="49" t="s">
        <v>125</v>
      </c>
      <c r="C114" s="48" t="s">
        <v>8</v>
      </c>
      <c r="D114" s="40" t="s">
        <v>28</v>
      </c>
      <c r="E114" s="47">
        <v>42180</v>
      </c>
      <c r="F114" s="47" t="s">
        <v>48</v>
      </c>
      <c r="G114" s="47">
        <v>42213</v>
      </c>
      <c r="H114" s="52" t="s">
        <v>63</v>
      </c>
      <c r="I114" s="50">
        <v>100000000</v>
      </c>
      <c r="J114" s="46">
        <f>I114/2.76</f>
        <v>36231884.057971016</v>
      </c>
      <c r="K114" s="46">
        <v>0</v>
      </c>
      <c r="L114" s="42">
        <f>I114-K114</f>
        <v>100000000</v>
      </c>
      <c r="M114" s="47"/>
      <c r="N114" s="47"/>
      <c r="O114" s="46"/>
      <c r="P114" s="47"/>
      <c r="Q114" s="46"/>
    </row>
    <row r="115" spans="1:17" s="1" customFormat="1" x14ac:dyDescent="0.25">
      <c r="A115" s="1">
        <v>113</v>
      </c>
      <c r="B115" s="49" t="s">
        <v>47</v>
      </c>
      <c r="C115" s="48" t="s">
        <v>10</v>
      </c>
      <c r="D115" s="40" t="s">
        <v>28</v>
      </c>
      <c r="E115" s="47">
        <v>42181</v>
      </c>
      <c r="F115" s="47" t="s">
        <v>48</v>
      </c>
      <c r="G115" s="47">
        <v>42213</v>
      </c>
      <c r="H115" s="52" t="s">
        <v>67</v>
      </c>
      <c r="I115" s="60" t="s">
        <v>48</v>
      </c>
      <c r="J115" s="52" t="s">
        <v>48</v>
      </c>
      <c r="K115" s="52" t="s">
        <v>48</v>
      </c>
      <c r="L115" s="65" t="s">
        <v>48</v>
      </c>
      <c r="M115" s="50">
        <v>800000000</v>
      </c>
      <c r="N115" s="52" t="s">
        <v>12</v>
      </c>
      <c r="O115" s="46">
        <v>278890000</v>
      </c>
      <c r="P115" s="42">
        <f>M115-O115</f>
        <v>521110000</v>
      </c>
      <c r="Q115" s="46">
        <v>0</v>
      </c>
    </row>
    <row r="116" spans="1:17" s="1" customFormat="1" x14ac:dyDescent="0.25">
      <c r="A116" s="1">
        <v>114</v>
      </c>
      <c r="B116" s="49" t="s">
        <v>47</v>
      </c>
      <c r="C116" s="48" t="s">
        <v>10</v>
      </c>
      <c r="D116" s="40" t="s">
        <v>28</v>
      </c>
      <c r="E116" s="47">
        <v>42181</v>
      </c>
      <c r="F116" s="47" t="s">
        <v>48</v>
      </c>
      <c r="G116" s="47">
        <v>42213</v>
      </c>
      <c r="H116" s="40" t="s">
        <v>65</v>
      </c>
      <c r="I116" s="50">
        <v>1000000000</v>
      </c>
      <c r="J116" s="46">
        <f>I116/2.76</f>
        <v>362318840.57971019</v>
      </c>
      <c r="K116" s="46">
        <v>1000000000</v>
      </c>
      <c r="L116" s="42">
        <f>I116-K116</f>
        <v>0</v>
      </c>
      <c r="M116" s="47"/>
      <c r="N116" s="47"/>
      <c r="O116" s="46"/>
      <c r="P116" s="47"/>
      <c r="Q116" s="46"/>
    </row>
    <row r="117" spans="1:17" s="1" customFormat="1" x14ac:dyDescent="0.25">
      <c r="A117" s="1">
        <v>115</v>
      </c>
      <c r="B117" s="49" t="s">
        <v>124</v>
      </c>
      <c r="C117" s="48" t="s">
        <v>9</v>
      </c>
      <c r="D117" s="40" t="s">
        <v>28</v>
      </c>
      <c r="E117" s="47">
        <v>42193</v>
      </c>
      <c r="F117" s="47" t="s">
        <v>48</v>
      </c>
      <c r="G117" s="47">
        <v>42213</v>
      </c>
      <c r="H117" s="47" t="s">
        <v>63</v>
      </c>
      <c r="I117" s="50">
        <v>1500000000</v>
      </c>
      <c r="J117" s="46">
        <f>I117/2.76</f>
        <v>543478260.86956525</v>
      </c>
      <c r="K117" s="46">
        <v>443864233</v>
      </c>
      <c r="L117" s="42">
        <f>I117-K117</f>
        <v>1056135767</v>
      </c>
      <c r="M117" s="49"/>
      <c r="N117" s="48"/>
      <c r="O117" s="46"/>
      <c r="P117" s="47"/>
      <c r="Q117" s="46"/>
    </row>
    <row r="118" spans="1:17" s="1" customFormat="1" x14ac:dyDescent="0.25">
      <c r="A118" s="1">
        <v>116</v>
      </c>
      <c r="B118" s="49" t="s">
        <v>123</v>
      </c>
      <c r="C118" s="48" t="s">
        <v>8</v>
      </c>
      <c r="D118" s="40" t="s">
        <v>28</v>
      </c>
      <c r="E118" s="47">
        <v>42199</v>
      </c>
      <c r="F118" s="47" t="s">
        <v>48</v>
      </c>
      <c r="G118" s="47">
        <v>42213</v>
      </c>
      <c r="H118" s="47" t="s">
        <v>63</v>
      </c>
      <c r="I118" s="50">
        <v>500000000</v>
      </c>
      <c r="J118" s="46">
        <f>I118/2.76</f>
        <v>181159420.28985509</v>
      </c>
      <c r="K118" s="46">
        <v>135000000</v>
      </c>
      <c r="L118" s="42">
        <f>I118-K118</f>
        <v>365000000</v>
      </c>
      <c r="M118" s="49"/>
      <c r="N118" s="48"/>
      <c r="O118" s="46"/>
      <c r="P118" s="47"/>
      <c r="Q118" s="46"/>
    </row>
    <row r="119" spans="1:17" s="1" customFormat="1" x14ac:dyDescent="0.25">
      <c r="A119" s="1">
        <v>117</v>
      </c>
      <c r="B119" s="42" t="s">
        <v>122</v>
      </c>
      <c r="C119" s="59" t="s">
        <v>9</v>
      </c>
      <c r="D119" s="40" t="s">
        <v>28</v>
      </c>
      <c r="E119" s="47">
        <v>42146</v>
      </c>
      <c r="F119" s="47" t="s">
        <v>48</v>
      </c>
      <c r="G119" s="47">
        <v>42213</v>
      </c>
      <c r="H119" s="40" t="s">
        <v>65</v>
      </c>
      <c r="I119" s="50">
        <v>900000000</v>
      </c>
      <c r="J119" s="46">
        <f>I119/2.76</f>
        <v>326086956.52173918</v>
      </c>
      <c r="K119" s="46">
        <v>0</v>
      </c>
      <c r="L119" s="42">
        <f>I119-K119</f>
        <v>900000000</v>
      </c>
      <c r="M119" s="52"/>
      <c r="N119" s="52"/>
      <c r="O119" s="52"/>
      <c r="P119" s="52"/>
      <c r="Q119" s="52"/>
    </row>
    <row r="120" spans="1:17" s="1" customFormat="1" x14ac:dyDescent="0.25">
      <c r="A120" s="1">
        <v>118</v>
      </c>
      <c r="B120" s="61" t="s">
        <v>56</v>
      </c>
      <c r="C120" s="59" t="s">
        <v>9</v>
      </c>
      <c r="D120" s="40" t="s">
        <v>55</v>
      </c>
      <c r="E120" s="47">
        <v>42086</v>
      </c>
      <c r="F120" s="40" t="s">
        <v>48</v>
      </c>
      <c r="G120" s="47">
        <v>42227</v>
      </c>
      <c r="H120" s="40" t="s">
        <v>65</v>
      </c>
      <c r="I120" s="50">
        <v>200000000</v>
      </c>
      <c r="J120" s="46">
        <f>I120/2.7723</f>
        <v>72142264.545684084</v>
      </c>
      <c r="K120" s="46">
        <v>0</v>
      </c>
      <c r="L120" s="42">
        <f>I120-K120</f>
        <v>200000000</v>
      </c>
      <c r="M120" s="52"/>
      <c r="N120" s="52"/>
      <c r="O120" s="46"/>
      <c r="P120" s="52"/>
      <c r="Q120" s="46"/>
    </row>
    <row r="121" spans="1:17" s="1" customFormat="1" x14ac:dyDescent="0.25">
      <c r="A121" s="1">
        <v>119</v>
      </c>
      <c r="B121" s="49" t="s">
        <v>121</v>
      </c>
      <c r="C121" s="48" t="s">
        <v>10</v>
      </c>
      <c r="D121" s="40" t="s">
        <v>28</v>
      </c>
      <c r="E121" s="47">
        <v>42163</v>
      </c>
      <c r="F121" s="47" t="s">
        <v>48</v>
      </c>
      <c r="G121" s="47">
        <v>42227</v>
      </c>
      <c r="H121" s="52" t="s">
        <v>80</v>
      </c>
      <c r="I121" s="50">
        <v>2900000000</v>
      </c>
      <c r="J121" s="46">
        <f>I121/2.7723</f>
        <v>1046062835.9124193</v>
      </c>
      <c r="K121" s="46">
        <v>185763557</v>
      </c>
      <c r="L121" s="42">
        <f>I121-K121</f>
        <v>2714236443</v>
      </c>
      <c r="M121" s="52"/>
      <c r="N121" s="52"/>
      <c r="O121" s="46"/>
      <c r="P121" s="52"/>
      <c r="Q121" s="46"/>
    </row>
    <row r="122" spans="1:17" s="1" customFormat="1" x14ac:dyDescent="0.25">
      <c r="A122" s="1">
        <v>120</v>
      </c>
      <c r="B122" s="49" t="s">
        <v>31</v>
      </c>
      <c r="C122" s="48" t="s">
        <v>10</v>
      </c>
      <c r="D122" s="40" t="s">
        <v>28</v>
      </c>
      <c r="E122" s="47">
        <v>42179</v>
      </c>
      <c r="F122" s="47" t="s">
        <v>48</v>
      </c>
      <c r="G122" s="47">
        <v>42227</v>
      </c>
      <c r="H122" s="52" t="s">
        <v>63</v>
      </c>
      <c r="I122" s="50">
        <v>2000000000</v>
      </c>
      <c r="J122" s="46">
        <f>I122/2.7723</f>
        <v>721422645.45684087</v>
      </c>
      <c r="K122" s="46">
        <v>30665447</v>
      </c>
      <c r="L122" s="42">
        <f>I122-K122</f>
        <v>1969334553</v>
      </c>
      <c r="M122" s="47"/>
      <c r="N122" s="47"/>
      <c r="O122" s="46"/>
      <c r="P122" s="47"/>
      <c r="Q122" s="46"/>
    </row>
    <row r="123" spans="1:17" s="1" customFormat="1" x14ac:dyDescent="0.25">
      <c r="A123" s="1">
        <v>121</v>
      </c>
      <c r="B123" s="49" t="s">
        <v>69</v>
      </c>
      <c r="C123" s="59" t="s">
        <v>9</v>
      </c>
      <c r="D123" s="47" t="s">
        <v>62</v>
      </c>
      <c r="E123" s="47">
        <v>42181</v>
      </c>
      <c r="F123" s="47" t="s">
        <v>48</v>
      </c>
      <c r="G123" s="47">
        <v>42227</v>
      </c>
      <c r="H123" s="47" t="s">
        <v>73</v>
      </c>
      <c r="I123" s="50">
        <v>40000000</v>
      </c>
      <c r="J123" s="46">
        <f>I123/2.7723</f>
        <v>14428452.909136819</v>
      </c>
      <c r="K123" s="46">
        <v>6745000</v>
      </c>
      <c r="L123" s="42">
        <f>I123-K123</f>
        <v>33255000</v>
      </c>
      <c r="M123" s="47"/>
      <c r="N123" s="47"/>
      <c r="O123" s="46"/>
      <c r="P123" s="47"/>
      <c r="Q123" s="46"/>
    </row>
    <row r="124" spans="1:17" s="1" customFormat="1" x14ac:dyDescent="0.25">
      <c r="A124" s="1">
        <v>122</v>
      </c>
      <c r="B124" s="49" t="s">
        <v>120</v>
      </c>
      <c r="C124" s="48" t="s">
        <v>8</v>
      </c>
      <c r="D124" s="40" t="s">
        <v>28</v>
      </c>
      <c r="E124" s="47">
        <v>42207</v>
      </c>
      <c r="F124" s="47" t="s">
        <v>48</v>
      </c>
      <c r="G124" s="47">
        <v>42227</v>
      </c>
      <c r="H124" s="47" t="s">
        <v>63</v>
      </c>
      <c r="I124" s="50">
        <v>500000000</v>
      </c>
      <c r="J124" s="46">
        <f>I124/2.7723</f>
        <v>180355661.36421022</v>
      </c>
      <c r="K124" s="46">
        <v>135000000</v>
      </c>
      <c r="L124" s="42">
        <f>I124-K124</f>
        <v>365000000</v>
      </c>
      <c r="M124" s="49"/>
      <c r="N124" s="48"/>
      <c r="O124" s="40"/>
      <c r="P124" s="47"/>
      <c r="Q124" s="46"/>
    </row>
    <row r="125" spans="1:17" s="1" customFormat="1" x14ac:dyDescent="0.25">
      <c r="A125" s="1">
        <v>123</v>
      </c>
      <c r="B125" s="49" t="s">
        <v>119</v>
      </c>
      <c r="C125" s="48" t="s">
        <v>10</v>
      </c>
      <c r="D125" s="40" t="s">
        <v>28</v>
      </c>
      <c r="E125" s="47">
        <v>42186</v>
      </c>
      <c r="F125" s="52" t="s">
        <v>48</v>
      </c>
      <c r="G125" s="47">
        <v>42237</v>
      </c>
      <c r="H125" s="52" t="s">
        <v>80</v>
      </c>
      <c r="I125" s="50">
        <v>7000000000</v>
      </c>
      <c r="J125" s="46">
        <f>I125/2.9209</f>
        <v>2396521620.048615</v>
      </c>
      <c r="K125" s="46">
        <v>901000000</v>
      </c>
      <c r="L125" s="42">
        <f>I125-K125</f>
        <v>6099000000</v>
      </c>
      <c r="M125" s="52"/>
      <c r="N125" s="52"/>
      <c r="O125" s="52"/>
      <c r="P125" s="52"/>
      <c r="Q125" s="46"/>
    </row>
    <row r="126" spans="1:17" s="1" customFormat="1" x14ac:dyDescent="0.25">
      <c r="A126" s="1">
        <v>124</v>
      </c>
      <c r="B126" s="49" t="s">
        <v>118</v>
      </c>
      <c r="C126" s="48" t="s">
        <v>8</v>
      </c>
      <c r="D126" s="40" t="s">
        <v>28</v>
      </c>
      <c r="E126" s="47">
        <v>42192</v>
      </c>
      <c r="F126" s="47" t="s">
        <v>48</v>
      </c>
      <c r="G126" s="47">
        <v>42244</v>
      </c>
      <c r="H126" s="47" t="s">
        <v>63</v>
      </c>
      <c r="I126" s="50">
        <v>25000000</v>
      </c>
      <c r="J126" s="46">
        <f>I126/2.9199</f>
        <v>8561937.0526387878</v>
      </c>
      <c r="K126" s="46">
        <v>0</v>
      </c>
      <c r="L126" s="42">
        <f>I126-K126</f>
        <v>25000000</v>
      </c>
      <c r="M126" s="49"/>
      <c r="N126" s="48"/>
      <c r="O126" s="46"/>
      <c r="P126" s="47"/>
      <c r="Q126" s="46"/>
    </row>
    <row r="127" spans="1:17" s="1" customFormat="1" x14ac:dyDescent="0.25">
      <c r="A127" s="1">
        <v>125</v>
      </c>
      <c r="B127" s="49" t="s">
        <v>117</v>
      </c>
      <c r="C127" s="48" t="s">
        <v>10</v>
      </c>
      <c r="D127" s="40" t="s">
        <v>28</v>
      </c>
      <c r="E127" s="47">
        <v>42195</v>
      </c>
      <c r="F127" s="47" t="s">
        <v>48</v>
      </c>
      <c r="G127" s="47">
        <v>42244</v>
      </c>
      <c r="H127" s="47" t="s">
        <v>67</v>
      </c>
      <c r="I127" s="60" t="s">
        <v>48</v>
      </c>
      <c r="J127" s="60" t="s">
        <v>48</v>
      </c>
      <c r="K127" s="60" t="s">
        <v>48</v>
      </c>
      <c r="L127" s="65" t="s">
        <v>48</v>
      </c>
      <c r="M127" s="50">
        <v>1500000000</v>
      </c>
      <c r="N127" s="52" t="s">
        <v>15</v>
      </c>
      <c r="O127" s="46">
        <v>0</v>
      </c>
      <c r="P127" s="42">
        <f>M127-O127</f>
        <v>1500000000</v>
      </c>
      <c r="Q127" s="46">
        <v>0</v>
      </c>
    </row>
    <row r="128" spans="1:17" s="1" customFormat="1" x14ac:dyDescent="0.25">
      <c r="A128" s="1">
        <v>126</v>
      </c>
      <c r="B128" s="49" t="s">
        <v>116</v>
      </c>
      <c r="C128" s="48" t="s">
        <v>9</v>
      </c>
      <c r="D128" s="40" t="s">
        <v>28</v>
      </c>
      <c r="E128" s="47">
        <v>42200</v>
      </c>
      <c r="F128" s="47" t="s">
        <v>48</v>
      </c>
      <c r="G128" s="47">
        <v>42244</v>
      </c>
      <c r="H128" s="47" t="s">
        <v>63</v>
      </c>
      <c r="I128" s="50">
        <v>52000000</v>
      </c>
      <c r="J128" s="46">
        <f>I128/2.9199</f>
        <v>17808829.069488682</v>
      </c>
      <c r="K128" s="46">
        <v>41500000</v>
      </c>
      <c r="L128" s="42">
        <f>I128-K128</f>
        <v>10500000</v>
      </c>
      <c r="M128" s="50"/>
      <c r="N128" s="52"/>
      <c r="O128" s="46"/>
      <c r="P128" s="47"/>
      <c r="Q128" s="46"/>
    </row>
    <row r="129" spans="1:256" s="1" customFormat="1" x14ac:dyDescent="0.25">
      <c r="A129" s="1">
        <v>127</v>
      </c>
      <c r="B129" s="49" t="s">
        <v>69</v>
      </c>
      <c r="C129" s="48" t="s">
        <v>9</v>
      </c>
      <c r="D129" s="40" t="s">
        <v>28</v>
      </c>
      <c r="E129" s="47">
        <v>42208</v>
      </c>
      <c r="F129" s="47" t="s">
        <v>48</v>
      </c>
      <c r="G129" s="47">
        <v>42244</v>
      </c>
      <c r="H129" s="40" t="s">
        <v>65</v>
      </c>
      <c r="I129" s="50">
        <v>2500000000</v>
      </c>
      <c r="J129" s="46">
        <f>I129/2.9199</f>
        <v>856193705.26387882</v>
      </c>
      <c r="K129" s="46">
        <v>2174408000</v>
      </c>
      <c r="L129" s="42">
        <f>I129-K129</f>
        <v>325592000</v>
      </c>
      <c r="M129" s="50"/>
      <c r="N129" s="52"/>
      <c r="O129" s="46"/>
      <c r="P129" s="47"/>
      <c r="Q129" s="46"/>
    </row>
    <row r="130" spans="1:256" s="1" customFormat="1" x14ac:dyDescent="0.25">
      <c r="A130" s="1">
        <v>128</v>
      </c>
      <c r="B130" s="49" t="s">
        <v>115</v>
      </c>
      <c r="C130" s="48" t="s">
        <v>9</v>
      </c>
      <c r="D130" s="40" t="s">
        <v>28</v>
      </c>
      <c r="E130" s="47">
        <v>42227</v>
      </c>
      <c r="F130" s="47" t="s">
        <v>48</v>
      </c>
      <c r="G130" s="47">
        <v>42244</v>
      </c>
      <c r="H130" s="47" t="s">
        <v>63</v>
      </c>
      <c r="I130" s="50">
        <v>70000000</v>
      </c>
      <c r="J130" s="46">
        <f>I130/2.9199</f>
        <v>23973423.747388609</v>
      </c>
      <c r="K130" s="46">
        <v>0</v>
      </c>
      <c r="L130" s="42">
        <f>I130-K130</f>
        <v>70000000</v>
      </c>
      <c r="M130" s="50"/>
      <c r="N130" s="52"/>
      <c r="O130" s="46"/>
      <c r="P130" s="47"/>
      <c r="Q130" s="46"/>
    </row>
    <row r="131" spans="1:256" s="1" customFormat="1" x14ac:dyDescent="0.25">
      <c r="A131" s="1">
        <v>129</v>
      </c>
      <c r="B131" s="49" t="s">
        <v>83</v>
      </c>
      <c r="C131" s="48" t="s">
        <v>10</v>
      </c>
      <c r="D131" s="40" t="s">
        <v>28</v>
      </c>
      <c r="E131" s="47">
        <v>42220</v>
      </c>
      <c r="F131" s="47" t="s">
        <v>48</v>
      </c>
      <c r="G131" s="47">
        <v>42254</v>
      </c>
      <c r="H131" s="47" t="s">
        <v>80</v>
      </c>
      <c r="I131" s="50">
        <v>1000000000</v>
      </c>
      <c r="J131" s="46">
        <f>I131/3.034</f>
        <v>329597890.57350034</v>
      </c>
      <c r="K131" s="46">
        <v>273000000</v>
      </c>
      <c r="L131" s="42">
        <f>I131-K131</f>
        <v>727000000</v>
      </c>
      <c r="M131" s="50"/>
      <c r="N131" s="52"/>
      <c r="O131" s="46"/>
      <c r="P131" s="47"/>
      <c r="Q131" s="46"/>
    </row>
    <row r="132" spans="1:256" s="1" customFormat="1" x14ac:dyDescent="0.25">
      <c r="A132" s="1">
        <v>130</v>
      </c>
      <c r="B132" s="49" t="s">
        <v>114</v>
      </c>
      <c r="C132" s="48" t="s">
        <v>9</v>
      </c>
      <c r="D132" s="40" t="s">
        <v>28</v>
      </c>
      <c r="E132" s="47">
        <v>42221</v>
      </c>
      <c r="F132" s="47" t="s">
        <v>48</v>
      </c>
      <c r="G132" s="47">
        <v>42254</v>
      </c>
      <c r="H132" s="47" t="s">
        <v>63</v>
      </c>
      <c r="I132" s="50">
        <v>200000000</v>
      </c>
      <c r="J132" s="46">
        <f>I132/3.034</f>
        <v>65919578.114700072</v>
      </c>
      <c r="K132" s="46">
        <v>50000000</v>
      </c>
      <c r="L132" s="42">
        <f>I132-K132</f>
        <v>150000000</v>
      </c>
      <c r="M132" s="50"/>
      <c r="N132" s="52"/>
      <c r="O132" s="46"/>
      <c r="P132" s="47"/>
      <c r="Q132" s="46"/>
    </row>
    <row r="133" spans="1:256" s="1" customFormat="1" x14ac:dyDescent="0.25">
      <c r="A133" s="1">
        <v>131</v>
      </c>
      <c r="B133" s="49" t="s">
        <v>74</v>
      </c>
      <c r="C133" s="48" t="s">
        <v>8</v>
      </c>
      <c r="D133" s="40" t="s">
        <v>28</v>
      </c>
      <c r="E133" s="47">
        <v>42230</v>
      </c>
      <c r="F133" s="47" t="s">
        <v>48</v>
      </c>
      <c r="G133" s="47">
        <v>42254</v>
      </c>
      <c r="H133" s="40" t="s">
        <v>65</v>
      </c>
      <c r="I133" s="50">
        <v>300000000</v>
      </c>
      <c r="J133" s="46">
        <f>I133/3.034</f>
        <v>98879367.172050104</v>
      </c>
      <c r="K133" s="46">
        <v>110000000</v>
      </c>
      <c r="L133" s="42">
        <f>I133-K133</f>
        <v>190000000</v>
      </c>
      <c r="M133" s="49"/>
      <c r="N133" s="48"/>
      <c r="O133" s="40"/>
      <c r="P133" s="47"/>
      <c r="Q133" s="46"/>
    </row>
    <row r="134" spans="1:256" s="1" customFormat="1" x14ac:dyDescent="0.25">
      <c r="A134" s="1">
        <v>132</v>
      </c>
      <c r="B134" s="49" t="s">
        <v>113</v>
      </c>
      <c r="C134" s="48" t="s">
        <v>8</v>
      </c>
      <c r="D134" s="40" t="s">
        <v>28</v>
      </c>
      <c r="E134" s="47">
        <v>42240</v>
      </c>
      <c r="F134" s="47" t="s">
        <v>48</v>
      </c>
      <c r="G134" s="47">
        <v>42254</v>
      </c>
      <c r="H134" s="47" t="s">
        <v>67</v>
      </c>
      <c r="I134" s="52" t="s">
        <v>48</v>
      </c>
      <c r="J134" s="52" t="s">
        <v>48</v>
      </c>
      <c r="K134" s="52" t="s">
        <v>48</v>
      </c>
      <c r="L134" s="65" t="s">
        <v>48</v>
      </c>
      <c r="M134" s="50">
        <v>300000000</v>
      </c>
      <c r="N134" s="52" t="s">
        <v>12</v>
      </c>
      <c r="O134" s="42">
        <v>299330000</v>
      </c>
      <c r="P134" s="42">
        <f>M134-O134</f>
        <v>670000</v>
      </c>
      <c r="Q134" s="46">
        <v>103367888</v>
      </c>
    </row>
    <row r="135" spans="1:256" s="1" customFormat="1" x14ac:dyDescent="0.25">
      <c r="A135" s="1">
        <v>133</v>
      </c>
      <c r="B135" s="49" t="s">
        <v>112</v>
      </c>
      <c r="C135" s="48" t="s">
        <v>8</v>
      </c>
      <c r="D135" s="40" t="s">
        <v>28</v>
      </c>
      <c r="E135" s="47">
        <v>42243</v>
      </c>
      <c r="F135" s="47" t="s">
        <v>48</v>
      </c>
      <c r="G135" s="47">
        <v>42262</v>
      </c>
      <c r="H135" s="47" t="s">
        <v>67</v>
      </c>
      <c r="I135" s="52" t="s">
        <v>48</v>
      </c>
      <c r="J135" s="52" t="s">
        <v>48</v>
      </c>
      <c r="K135" s="52" t="s">
        <v>48</v>
      </c>
      <c r="L135" s="65" t="s">
        <v>48</v>
      </c>
      <c r="M135" s="50">
        <v>1000000000</v>
      </c>
      <c r="N135" s="52" t="s">
        <v>15</v>
      </c>
      <c r="O135" s="46">
        <v>500000000</v>
      </c>
      <c r="P135" s="42">
        <f>M135-O135</f>
        <v>500000000</v>
      </c>
      <c r="Q135" s="46">
        <v>1461650000</v>
      </c>
    </row>
    <row r="136" spans="1:256" s="1" customFormat="1" x14ac:dyDescent="0.25">
      <c r="A136" s="1">
        <v>134</v>
      </c>
      <c r="B136" s="49" t="s">
        <v>111</v>
      </c>
      <c r="C136" s="48" t="s">
        <v>9</v>
      </c>
      <c r="D136" s="40" t="s">
        <v>28</v>
      </c>
      <c r="E136" s="47">
        <v>42195</v>
      </c>
      <c r="F136" s="47" t="s">
        <v>48</v>
      </c>
      <c r="G136" s="47">
        <v>42279</v>
      </c>
      <c r="H136" s="47" t="s">
        <v>63</v>
      </c>
      <c r="I136" s="50">
        <v>175000000</v>
      </c>
      <c r="J136" s="46">
        <f>I136/3.0291</f>
        <v>57772935.855534643</v>
      </c>
      <c r="K136" s="46">
        <v>0</v>
      </c>
      <c r="L136" s="42">
        <f>I136-K136</f>
        <v>175000000</v>
      </c>
      <c r="M136" s="49"/>
      <c r="N136" s="48"/>
      <c r="O136" s="40"/>
      <c r="P136" s="47"/>
      <c r="Q136" s="46"/>
    </row>
    <row r="137" spans="1:256" s="1" customFormat="1" x14ac:dyDescent="0.25">
      <c r="A137" s="1">
        <v>135</v>
      </c>
      <c r="B137" s="49" t="s">
        <v>110</v>
      </c>
      <c r="C137" s="48" t="s">
        <v>8</v>
      </c>
      <c r="D137" s="40" t="s">
        <v>28</v>
      </c>
      <c r="E137" s="47">
        <v>42206</v>
      </c>
      <c r="F137" s="47" t="s">
        <v>48</v>
      </c>
      <c r="G137" s="47">
        <v>42279</v>
      </c>
      <c r="H137" s="40" t="s">
        <v>65</v>
      </c>
      <c r="I137" s="50">
        <v>50000000</v>
      </c>
      <c r="J137" s="46">
        <f>I137/3.0291</f>
        <v>16506553.101581328</v>
      </c>
      <c r="K137" s="50">
        <v>0</v>
      </c>
      <c r="L137" s="42">
        <f>I137-K137</f>
        <v>50000000</v>
      </c>
      <c r="M137" s="49"/>
      <c r="N137" s="48"/>
      <c r="O137" s="40"/>
      <c r="P137" s="47"/>
      <c r="Q137" s="46"/>
    </row>
    <row r="138" spans="1:256" s="1" customFormat="1" x14ac:dyDescent="0.25">
      <c r="A138" s="1">
        <v>136</v>
      </c>
      <c r="B138" s="49" t="s">
        <v>109</v>
      </c>
      <c r="C138" s="48" t="s">
        <v>9</v>
      </c>
      <c r="D138" s="40" t="s">
        <v>28</v>
      </c>
      <c r="E138" s="47">
        <v>42242</v>
      </c>
      <c r="F138" s="47" t="s">
        <v>48</v>
      </c>
      <c r="G138" s="47">
        <v>42279</v>
      </c>
      <c r="H138" s="40" t="s">
        <v>65</v>
      </c>
      <c r="I138" s="50">
        <v>900000000</v>
      </c>
      <c r="J138" s="46">
        <f>I138/3.0291</f>
        <v>297117955.82846391</v>
      </c>
      <c r="K138" s="50">
        <v>660200000</v>
      </c>
      <c r="L138" s="42">
        <f>I138-K138</f>
        <v>239800000</v>
      </c>
      <c r="M138" s="49"/>
      <c r="N138" s="48"/>
      <c r="O138" s="40"/>
      <c r="P138" s="47"/>
      <c r="Q138" s="46"/>
    </row>
    <row r="139" spans="1:256" s="1" customFormat="1" x14ac:dyDescent="0.25">
      <c r="A139" s="1">
        <v>137</v>
      </c>
      <c r="B139" s="49" t="s">
        <v>108</v>
      </c>
      <c r="C139" s="48" t="s">
        <v>8</v>
      </c>
      <c r="D139" s="40" t="s">
        <v>28</v>
      </c>
      <c r="E139" s="47">
        <v>42226</v>
      </c>
      <c r="F139" s="47" t="s">
        <v>48</v>
      </c>
      <c r="G139" s="47">
        <v>42292</v>
      </c>
      <c r="H139" s="47" t="s">
        <v>63</v>
      </c>
      <c r="I139" s="50">
        <v>0</v>
      </c>
      <c r="J139" s="42">
        <f>I139/2.4194</f>
        <v>0</v>
      </c>
      <c r="K139" s="50">
        <v>0</v>
      </c>
      <c r="L139" s="42">
        <f>I139-K139</f>
        <v>0</v>
      </c>
      <c r="M139" s="49"/>
      <c r="N139" s="48"/>
      <c r="O139" s="40"/>
      <c r="P139" s="47"/>
      <c r="Q139" s="46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56" customFormat="1" x14ac:dyDescent="0.25">
      <c r="A140" s="1">
        <v>138</v>
      </c>
      <c r="B140" s="49" t="s">
        <v>107</v>
      </c>
      <c r="C140" s="48" t="s">
        <v>10</v>
      </c>
      <c r="D140" s="40" t="s">
        <v>28</v>
      </c>
      <c r="E140" s="47">
        <v>42240</v>
      </c>
      <c r="F140" s="47" t="s">
        <v>48</v>
      </c>
      <c r="G140" s="47">
        <v>42292</v>
      </c>
      <c r="H140" s="47" t="s">
        <v>63</v>
      </c>
      <c r="I140" s="50">
        <v>1000000000</v>
      </c>
      <c r="J140" s="46">
        <f>I140/2.8892</f>
        <v>346116572.06147027</v>
      </c>
      <c r="K140" s="50">
        <v>272600000</v>
      </c>
      <c r="L140" s="42">
        <f>I140-K140</f>
        <v>727400000</v>
      </c>
      <c r="M140" s="49"/>
      <c r="N140" s="48"/>
      <c r="O140" s="40"/>
      <c r="P140" s="47"/>
      <c r="Q140" s="46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1:256" s="1" customFormat="1" x14ac:dyDescent="0.25">
      <c r="A141" s="1">
        <v>139</v>
      </c>
      <c r="B141" s="49" t="s">
        <v>44</v>
      </c>
      <c r="C141" s="48" t="s">
        <v>10</v>
      </c>
      <c r="D141" s="40" t="s">
        <v>28</v>
      </c>
      <c r="E141" s="47">
        <v>42240</v>
      </c>
      <c r="F141" s="47" t="s">
        <v>48</v>
      </c>
      <c r="G141" s="47">
        <v>42292</v>
      </c>
      <c r="H141" s="47" t="s">
        <v>80</v>
      </c>
      <c r="I141" s="50">
        <v>10000000000</v>
      </c>
      <c r="J141" s="46">
        <f>I141/2.8892</f>
        <v>3461165720.6147027</v>
      </c>
      <c r="K141" s="50">
        <v>2328681200</v>
      </c>
      <c r="L141" s="42">
        <f>I141-K141</f>
        <v>7671318800</v>
      </c>
      <c r="M141" s="49"/>
      <c r="N141" s="48"/>
      <c r="O141" s="40"/>
      <c r="P141" s="47"/>
      <c r="Q141" s="46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1" customFormat="1" x14ac:dyDescent="0.25">
      <c r="A142" s="1">
        <v>140</v>
      </c>
      <c r="B142" s="49" t="s">
        <v>106</v>
      </c>
      <c r="C142" s="48" t="s">
        <v>8</v>
      </c>
      <c r="D142" s="40" t="s">
        <v>28</v>
      </c>
      <c r="E142" s="47">
        <v>42242</v>
      </c>
      <c r="F142" s="47" t="s">
        <v>48</v>
      </c>
      <c r="G142" s="47">
        <v>42292</v>
      </c>
      <c r="H142" s="40" t="s">
        <v>65</v>
      </c>
      <c r="I142" s="50">
        <v>250000000</v>
      </c>
      <c r="J142" s="46">
        <f>I142/2.8892</f>
        <v>86529143.015367568</v>
      </c>
      <c r="K142" s="50">
        <v>135000000</v>
      </c>
      <c r="L142" s="42">
        <f>I142-K142</f>
        <v>115000000</v>
      </c>
      <c r="M142" s="49"/>
      <c r="N142" s="48"/>
      <c r="O142" s="40"/>
      <c r="P142" s="47"/>
      <c r="Q142" s="46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s="1" customFormat="1" x14ac:dyDescent="0.25">
      <c r="A143" s="1">
        <v>141</v>
      </c>
      <c r="B143" s="49" t="s">
        <v>68</v>
      </c>
      <c r="C143" s="48" t="s">
        <v>10</v>
      </c>
      <c r="D143" s="40" t="s">
        <v>28</v>
      </c>
      <c r="E143" s="47">
        <v>42275</v>
      </c>
      <c r="F143" s="47" t="s">
        <v>48</v>
      </c>
      <c r="G143" s="47">
        <v>42292</v>
      </c>
      <c r="H143" s="47" t="s">
        <v>67</v>
      </c>
      <c r="I143" s="60" t="s">
        <v>48</v>
      </c>
      <c r="J143" s="60" t="s">
        <v>48</v>
      </c>
      <c r="K143" s="52" t="s">
        <v>48</v>
      </c>
      <c r="L143" s="65" t="s">
        <v>48</v>
      </c>
      <c r="M143" s="64">
        <v>7500000</v>
      </c>
      <c r="N143" s="52" t="s">
        <v>15</v>
      </c>
      <c r="O143" s="64">
        <v>0</v>
      </c>
      <c r="P143" s="64">
        <f>M143-O143</f>
        <v>7500000</v>
      </c>
      <c r="Q143" s="46">
        <v>0</v>
      </c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s="1" customFormat="1" x14ac:dyDescent="0.25">
      <c r="A144" s="1">
        <v>142</v>
      </c>
      <c r="B144" s="49" t="s">
        <v>68</v>
      </c>
      <c r="C144" s="48" t="s">
        <v>10</v>
      </c>
      <c r="D144" s="40" t="s">
        <v>28</v>
      </c>
      <c r="E144" s="47">
        <v>42275</v>
      </c>
      <c r="F144" s="47" t="s">
        <v>48</v>
      </c>
      <c r="G144" s="47">
        <v>42292</v>
      </c>
      <c r="H144" s="40" t="s">
        <v>65</v>
      </c>
      <c r="I144" s="50">
        <v>100000000</v>
      </c>
      <c r="J144" s="46">
        <f>I144/2.8892</f>
        <v>34611657.20614703</v>
      </c>
      <c r="K144" s="50">
        <v>60000000</v>
      </c>
      <c r="L144" s="42">
        <f>I144-K144</f>
        <v>40000000</v>
      </c>
      <c r="M144" s="49"/>
      <c r="N144" s="48"/>
      <c r="O144" s="40"/>
      <c r="P144" s="47"/>
      <c r="Q144" s="46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s="1" customFormat="1" x14ac:dyDescent="0.25">
      <c r="A145" s="1">
        <v>143</v>
      </c>
      <c r="B145" s="49" t="s">
        <v>105</v>
      </c>
      <c r="C145" s="48" t="s">
        <v>9</v>
      </c>
      <c r="D145" s="40" t="s">
        <v>28</v>
      </c>
      <c r="E145" s="47">
        <v>42282</v>
      </c>
      <c r="F145" s="47" t="s">
        <v>48</v>
      </c>
      <c r="G145" s="47">
        <v>42292</v>
      </c>
      <c r="H145" s="47" t="s">
        <v>63</v>
      </c>
      <c r="I145" s="50">
        <v>250000000</v>
      </c>
      <c r="J145" s="46">
        <f>I145/2.8892</f>
        <v>86529143.015367568</v>
      </c>
      <c r="K145" s="50">
        <v>0</v>
      </c>
      <c r="L145" s="42">
        <f>I145-K145</f>
        <v>250000000</v>
      </c>
      <c r="M145" s="48"/>
      <c r="N145" s="48"/>
      <c r="O145" s="42"/>
      <c r="P145" s="42"/>
      <c r="Q145" s="46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1" customFormat="1" x14ac:dyDescent="0.25">
      <c r="A146" s="1">
        <v>144</v>
      </c>
      <c r="B146" s="49" t="s">
        <v>104</v>
      </c>
      <c r="C146" s="48" t="s">
        <v>9</v>
      </c>
      <c r="D146" s="40" t="s">
        <v>28</v>
      </c>
      <c r="E146" s="47">
        <v>42284</v>
      </c>
      <c r="F146" s="47" t="s">
        <v>48</v>
      </c>
      <c r="G146" s="47">
        <v>42292</v>
      </c>
      <c r="H146" s="47" t="s">
        <v>63</v>
      </c>
      <c r="I146" s="50">
        <v>500000000</v>
      </c>
      <c r="J146" s="46">
        <f>I146/2.8892</f>
        <v>173058286.03073514</v>
      </c>
      <c r="K146" s="50">
        <v>101600000</v>
      </c>
      <c r="L146" s="42">
        <f>I146-K146</f>
        <v>398400000</v>
      </c>
      <c r="M146" s="48"/>
      <c r="N146" s="48"/>
      <c r="O146" s="42"/>
      <c r="P146" s="42"/>
      <c r="Q146" s="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1" customFormat="1" x14ac:dyDescent="0.25">
      <c r="A147" s="1">
        <v>145</v>
      </c>
      <c r="B147" s="49" t="s">
        <v>103</v>
      </c>
      <c r="C147" s="48" t="s">
        <v>9</v>
      </c>
      <c r="D147" s="40" t="s">
        <v>28</v>
      </c>
      <c r="E147" s="47">
        <v>42242</v>
      </c>
      <c r="F147" s="47" t="s">
        <v>48</v>
      </c>
      <c r="G147" s="47">
        <v>42292</v>
      </c>
      <c r="H147" s="40" t="s">
        <v>65</v>
      </c>
      <c r="I147" s="50">
        <v>120000000</v>
      </c>
      <c r="J147" s="46">
        <f>I147/2.8892</f>
        <v>41533988.647376433</v>
      </c>
      <c r="K147" s="50">
        <v>25000000</v>
      </c>
      <c r="L147" s="42">
        <f>I147-K147</f>
        <v>95000000</v>
      </c>
      <c r="M147" s="49"/>
      <c r="N147" s="48"/>
      <c r="O147" s="40"/>
      <c r="P147" s="47"/>
      <c r="Q147" s="46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s="1" customFormat="1" x14ac:dyDescent="0.25">
      <c r="A148" s="1">
        <v>146</v>
      </c>
      <c r="B148" s="49" t="s">
        <v>102</v>
      </c>
      <c r="C148" s="48" t="s">
        <v>9</v>
      </c>
      <c r="D148" s="40" t="s">
        <v>28</v>
      </c>
      <c r="E148" s="47">
        <v>42248</v>
      </c>
      <c r="F148" s="47" t="s">
        <v>48</v>
      </c>
      <c r="G148" s="47">
        <v>42292</v>
      </c>
      <c r="H148" s="47" t="s">
        <v>63</v>
      </c>
      <c r="I148" s="50">
        <v>135000000</v>
      </c>
      <c r="J148" s="46">
        <f>I148/2.8892</f>
        <v>46725737.228298485</v>
      </c>
      <c r="K148" s="50">
        <v>135000000</v>
      </c>
      <c r="L148" s="42">
        <f>I148-K148</f>
        <v>0</v>
      </c>
      <c r="M148" s="49"/>
      <c r="N148" s="48"/>
      <c r="O148" s="40"/>
      <c r="P148" s="47"/>
      <c r="Q148" s="46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</row>
    <row r="149" spans="1:256" s="1" customFormat="1" x14ac:dyDescent="0.25">
      <c r="A149" s="1">
        <v>147</v>
      </c>
      <c r="B149" s="49" t="s">
        <v>101</v>
      </c>
      <c r="C149" s="48" t="s">
        <v>9</v>
      </c>
      <c r="D149" s="40" t="s">
        <v>28</v>
      </c>
      <c r="E149" s="47">
        <v>42251</v>
      </c>
      <c r="F149" s="47" t="s">
        <v>48</v>
      </c>
      <c r="G149" s="47">
        <v>42292</v>
      </c>
      <c r="H149" s="40" t="s">
        <v>65</v>
      </c>
      <c r="I149" s="50">
        <v>500000000</v>
      </c>
      <c r="J149" s="46">
        <f>I149/2.8892</f>
        <v>173058286.03073514</v>
      </c>
      <c r="K149" s="50">
        <v>103284400</v>
      </c>
      <c r="L149" s="42">
        <f>I149-K149</f>
        <v>396715600</v>
      </c>
      <c r="M149" s="49"/>
      <c r="N149" s="48"/>
      <c r="O149" s="40"/>
      <c r="P149" s="47"/>
      <c r="Q149" s="46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</row>
    <row r="150" spans="1:256" s="1" customFormat="1" x14ac:dyDescent="0.25">
      <c r="A150" s="1">
        <v>148</v>
      </c>
      <c r="B150" s="49" t="s">
        <v>100</v>
      </c>
      <c r="C150" s="48" t="s">
        <v>8</v>
      </c>
      <c r="D150" s="40" t="s">
        <v>28</v>
      </c>
      <c r="E150" s="47">
        <v>42254</v>
      </c>
      <c r="F150" s="47" t="s">
        <v>48</v>
      </c>
      <c r="G150" s="47">
        <v>42303</v>
      </c>
      <c r="H150" s="47" t="s">
        <v>63</v>
      </c>
      <c r="I150" s="50">
        <v>50000000</v>
      </c>
      <c r="J150" s="46">
        <f>I150/2.8961</f>
        <v>17264597.21694693</v>
      </c>
      <c r="K150" s="50">
        <v>25000000</v>
      </c>
      <c r="L150" s="42">
        <f>I150-K150</f>
        <v>25000000</v>
      </c>
      <c r="M150" s="49"/>
      <c r="N150" s="48"/>
      <c r="O150" s="40"/>
      <c r="P150" s="47"/>
      <c r="Q150" s="46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</row>
    <row r="151" spans="1:256" s="1" customFormat="1" x14ac:dyDescent="0.25">
      <c r="A151" s="1">
        <v>149</v>
      </c>
      <c r="B151" s="49" t="s">
        <v>99</v>
      </c>
      <c r="C151" s="48" t="s">
        <v>9</v>
      </c>
      <c r="D151" s="40" t="s">
        <v>28</v>
      </c>
      <c r="E151" s="47">
        <v>42264</v>
      </c>
      <c r="F151" s="47" t="s">
        <v>48</v>
      </c>
      <c r="G151" s="47">
        <v>42303</v>
      </c>
      <c r="H151" s="40" t="s">
        <v>65</v>
      </c>
      <c r="I151" s="50">
        <v>140450000</v>
      </c>
      <c r="J151" s="46">
        <f>I151/2.8961</f>
        <v>48496253.582403921</v>
      </c>
      <c r="K151" s="50">
        <v>140000000</v>
      </c>
      <c r="L151" s="42">
        <f>I151-K151</f>
        <v>450000</v>
      </c>
      <c r="M151" s="49"/>
      <c r="N151" s="48"/>
      <c r="O151" s="40"/>
      <c r="P151" s="47"/>
      <c r="Q151" s="46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</row>
    <row r="152" spans="1:256" s="1" customFormat="1" x14ac:dyDescent="0.25">
      <c r="A152" s="1">
        <v>150</v>
      </c>
      <c r="B152" s="49" t="s">
        <v>98</v>
      </c>
      <c r="C152" s="48" t="s">
        <v>10</v>
      </c>
      <c r="D152" s="40" t="s">
        <v>28</v>
      </c>
      <c r="E152" s="47">
        <v>42265</v>
      </c>
      <c r="F152" s="47" t="s">
        <v>48</v>
      </c>
      <c r="G152" s="47">
        <v>42303</v>
      </c>
      <c r="H152" s="47" t="s">
        <v>80</v>
      </c>
      <c r="I152" s="50">
        <v>20000000000</v>
      </c>
      <c r="J152" s="46">
        <f>I152/2.8961</f>
        <v>6905838886.7787714</v>
      </c>
      <c r="K152" s="50">
        <v>2679557661</v>
      </c>
      <c r="L152" s="42">
        <f>I152-K152</f>
        <v>17320442339</v>
      </c>
      <c r="M152" s="49"/>
      <c r="N152" s="48"/>
      <c r="O152" s="40"/>
      <c r="P152" s="47"/>
      <c r="Q152" s="46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</row>
    <row r="153" spans="1:256" s="1" customFormat="1" x14ac:dyDescent="0.25">
      <c r="A153" s="1">
        <v>151</v>
      </c>
      <c r="B153" s="49" t="s">
        <v>97</v>
      </c>
      <c r="C153" s="48" t="s">
        <v>9</v>
      </c>
      <c r="D153" s="40" t="s">
        <v>28</v>
      </c>
      <c r="E153" s="47">
        <v>42275</v>
      </c>
      <c r="F153" s="47" t="s">
        <v>48</v>
      </c>
      <c r="G153" s="47">
        <v>42303</v>
      </c>
      <c r="H153" s="47" t="s">
        <v>63</v>
      </c>
      <c r="I153" s="50">
        <v>200000000</v>
      </c>
      <c r="J153" s="46">
        <f>I153/2.8961</f>
        <v>69058388.867787719</v>
      </c>
      <c r="K153" s="50">
        <v>0</v>
      </c>
      <c r="L153" s="42">
        <f>I153-K153</f>
        <v>200000000</v>
      </c>
      <c r="M153" s="49"/>
      <c r="N153" s="48"/>
      <c r="O153" s="40"/>
      <c r="P153" s="47"/>
      <c r="Q153" s="46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</row>
    <row r="154" spans="1:256" s="1" customFormat="1" x14ac:dyDescent="0.25">
      <c r="A154" s="1">
        <v>152</v>
      </c>
      <c r="B154" s="49" t="s">
        <v>96</v>
      </c>
      <c r="C154" s="48" t="s">
        <v>9</v>
      </c>
      <c r="D154" s="40" t="s">
        <v>28</v>
      </c>
      <c r="E154" s="47">
        <v>42276</v>
      </c>
      <c r="F154" s="47" t="s">
        <v>48</v>
      </c>
      <c r="G154" s="47">
        <v>42303</v>
      </c>
      <c r="H154" s="47" t="s">
        <v>63</v>
      </c>
      <c r="I154" s="50">
        <v>300000000</v>
      </c>
      <c r="J154" s="46">
        <f>I154/2.8961</f>
        <v>103587583.30168156</v>
      </c>
      <c r="K154" s="50">
        <v>36000000</v>
      </c>
      <c r="L154" s="42">
        <f>I154-K154</f>
        <v>264000000</v>
      </c>
      <c r="M154" s="49"/>
      <c r="N154" s="48"/>
      <c r="O154" s="40"/>
      <c r="P154" s="47"/>
      <c r="Q154" s="46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</row>
    <row r="155" spans="1:256" s="1" customFormat="1" x14ac:dyDescent="0.25">
      <c r="A155" s="1">
        <v>153</v>
      </c>
      <c r="B155" s="49" t="s">
        <v>95</v>
      </c>
      <c r="C155" s="58" t="s">
        <v>8</v>
      </c>
      <c r="D155" s="40" t="s">
        <v>28</v>
      </c>
      <c r="E155" s="47">
        <v>42185</v>
      </c>
      <c r="F155" s="47" t="s">
        <v>48</v>
      </c>
      <c r="G155" s="47">
        <v>42313</v>
      </c>
      <c r="H155" s="40" t="s">
        <v>94</v>
      </c>
      <c r="I155" s="50">
        <v>200000000</v>
      </c>
      <c r="J155" s="46">
        <f>I155/2.8731</f>
        <v>69611221.328878209</v>
      </c>
      <c r="K155" s="50">
        <v>72000000</v>
      </c>
      <c r="L155" s="42">
        <f>I155-K155</f>
        <v>128000000</v>
      </c>
      <c r="M155" s="47"/>
      <c r="N155" s="47"/>
      <c r="O155" s="47"/>
      <c r="P155" s="47"/>
      <c r="Q155" s="46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</row>
    <row r="156" spans="1:256" s="1" customFormat="1" x14ac:dyDescent="0.25">
      <c r="A156" s="1">
        <v>154</v>
      </c>
      <c r="B156" s="49" t="s">
        <v>93</v>
      </c>
      <c r="C156" s="48" t="s">
        <v>8</v>
      </c>
      <c r="D156" s="40" t="s">
        <v>28</v>
      </c>
      <c r="E156" s="47">
        <v>42278</v>
      </c>
      <c r="F156" s="47" t="s">
        <v>48</v>
      </c>
      <c r="G156" s="47">
        <v>42313</v>
      </c>
      <c r="H156" s="40" t="s">
        <v>65</v>
      </c>
      <c r="I156" s="50">
        <v>600000000</v>
      </c>
      <c r="J156" s="46">
        <f>I156/2.8731</f>
        <v>208833663.98663464</v>
      </c>
      <c r="K156" s="50">
        <v>0</v>
      </c>
      <c r="L156" s="42">
        <f>I156-K156</f>
        <v>600000000</v>
      </c>
      <c r="M156" s="41"/>
      <c r="N156" s="41"/>
      <c r="O156" s="42"/>
      <c r="P156" s="42"/>
      <c r="Q156" s="4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</row>
    <row r="157" spans="1:256" s="1" customFormat="1" x14ac:dyDescent="0.25">
      <c r="A157" s="1">
        <v>155</v>
      </c>
      <c r="B157" s="51" t="s">
        <v>92</v>
      </c>
      <c r="C157" s="48" t="s">
        <v>9</v>
      </c>
      <c r="D157" s="40" t="s">
        <v>28</v>
      </c>
      <c r="E157" s="47">
        <v>42297</v>
      </c>
      <c r="F157" s="47" t="s">
        <v>48</v>
      </c>
      <c r="G157" s="47">
        <v>42313</v>
      </c>
      <c r="H157" s="40" t="s">
        <v>65</v>
      </c>
      <c r="I157" s="50">
        <v>40000000</v>
      </c>
      <c r="J157" s="46">
        <f>I157/2.8731</f>
        <v>13922244.265775643</v>
      </c>
      <c r="K157" s="46">
        <v>0</v>
      </c>
      <c r="L157" s="42">
        <f>I157-K157</f>
        <v>40000000</v>
      </c>
      <c r="M157" s="41"/>
      <c r="N157" s="41"/>
      <c r="O157" s="42"/>
      <c r="P157" s="42"/>
      <c r="Q157" s="46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</row>
    <row r="158" spans="1:256" s="1" customFormat="1" x14ac:dyDescent="0.25">
      <c r="A158" s="1">
        <v>156</v>
      </c>
      <c r="B158" s="49" t="s">
        <v>91</v>
      </c>
      <c r="C158" s="48" t="s">
        <v>9</v>
      </c>
      <c r="D158" s="40" t="s">
        <v>55</v>
      </c>
      <c r="E158" s="47">
        <v>42235</v>
      </c>
      <c r="F158" s="47" t="s">
        <v>48</v>
      </c>
      <c r="G158" s="47">
        <v>42321</v>
      </c>
      <c r="H158" s="40" t="s">
        <v>65</v>
      </c>
      <c r="I158" s="50">
        <v>1000000000</v>
      </c>
      <c r="J158" s="46">
        <f>I158/2.8738</f>
        <v>347971327.16264176</v>
      </c>
      <c r="K158" s="50">
        <v>0</v>
      </c>
      <c r="L158" s="42">
        <f>I158-K158</f>
        <v>1000000000</v>
      </c>
      <c r="M158" s="49"/>
      <c r="N158" s="48"/>
      <c r="O158" s="40"/>
      <c r="P158" s="47"/>
      <c r="Q158" s="46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</row>
    <row r="159" spans="1:256" s="1" customFormat="1" x14ac:dyDescent="0.25">
      <c r="A159" s="1">
        <v>157</v>
      </c>
      <c r="B159" s="49" t="s">
        <v>90</v>
      </c>
      <c r="C159" s="48" t="s">
        <v>9</v>
      </c>
      <c r="D159" s="40" t="s">
        <v>55</v>
      </c>
      <c r="E159" s="47">
        <v>42244</v>
      </c>
      <c r="F159" s="47" t="s">
        <v>48</v>
      </c>
      <c r="G159" s="47">
        <v>42321</v>
      </c>
      <c r="H159" s="47" t="s">
        <v>80</v>
      </c>
      <c r="I159" s="50">
        <v>1500000000</v>
      </c>
      <c r="J159" s="46">
        <f>I159/2.8738</f>
        <v>521956990.74396265</v>
      </c>
      <c r="K159" s="50">
        <v>225000000</v>
      </c>
      <c r="L159" s="42">
        <f>I159-K159</f>
        <v>1275000000</v>
      </c>
      <c r="M159" s="49"/>
      <c r="N159" s="48"/>
      <c r="O159" s="40"/>
      <c r="P159" s="47"/>
      <c r="Q159" s="46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</row>
    <row r="160" spans="1:256" s="1" customFormat="1" x14ac:dyDescent="0.25">
      <c r="A160" s="1">
        <v>158</v>
      </c>
      <c r="B160" s="49" t="s">
        <v>89</v>
      </c>
      <c r="C160" s="48" t="s">
        <v>8</v>
      </c>
      <c r="D160" s="40" t="s">
        <v>28</v>
      </c>
      <c r="E160" s="47">
        <v>42276</v>
      </c>
      <c r="F160" s="47" t="s">
        <v>48</v>
      </c>
      <c r="G160" s="47">
        <v>42321</v>
      </c>
      <c r="H160" s="47" t="s">
        <v>63</v>
      </c>
      <c r="I160" s="50">
        <v>35000000</v>
      </c>
      <c r="J160" s="46">
        <f>I160/2.8738</f>
        <v>12178996.450692462</v>
      </c>
      <c r="K160" s="50">
        <v>35000000</v>
      </c>
      <c r="L160" s="42">
        <f>I160-K160</f>
        <v>0</v>
      </c>
      <c r="M160" s="49"/>
      <c r="N160" s="48"/>
      <c r="O160" s="40"/>
      <c r="P160" s="47"/>
      <c r="Q160" s="46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</row>
    <row r="161" spans="1:207" s="1" customFormat="1" x14ac:dyDescent="0.25">
      <c r="A161" s="1">
        <v>159</v>
      </c>
      <c r="B161" s="49" t="s">
        <v>88</v>
      </c>
      <c r="C161" s="48" t="s">
        <v>10</v>
      </c>
      <c r="D161" s="40" t="s">
        <v>28</v>
      </c>
      <c r="E161" s="47">
        <v>42279</v>
      </c>
      <c r="F161" s="47" t="s">
        <v>48</v>
      </c>
      <c r="G161" s="47">
        <v>42321</v>
      </c>
      <c r="H161" s="47" t="s">
        <v>67</v>
      </c>
      <c r="I161" s="60" t="s">
        <v>48</v>
      </c>
      <c r="J161" s="60" t="s">
        <v>48</v>
      </c>
      <c r="K161" s="60" t="s">
        <v>48</v>
      </c>
      <c r="L161" s="65" t="s">
        <v>48</v>
      </c>
      <c r="M161" s="64">
        <v>750000000</v>
      </c>
      <c r="N161" s="52" t="s">
        <v>15</v>
      </c>
      <c r="O161" s="42">
        <v>0</v>
      </c>
      <c r="P161" s="64">
        <f>M161-O161</f>
        <v>750000000</v>
      </c>
      <c r="Q161" s="46">
        <v>0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</row>
    <row r="162" spans="1:207" s="1" customFormat="1" x14ac:dyDescent="0.25">
      <c r="A162" s="1">
        <v>160</v>
      </c>
      <c r="B162" s="49" t="s">
        <v>87</v>
      </c>
      <c r="C162" s="48" t="s">
        <v>10</v>
      </c>
      <c r="D162" s="40" t="s">
        <v>28</v>
      </c>
      <c r="E162" s="47">
        <v>42279</v>
      </c>
      <c r="F162" s="47" t="s">
        <v>48</v>
      </c>
      <c r="G162" s="47">
        <v>42321</v>
      </c>
      <c r="H162" s="47" t="s">
        <v>80</v>
      </c>
      <c r="I162" s="50">
        <v>10000000000</v>
      </c>
      <c r="J162" s="46">
        <f>I162/2.8738</f>
        <v>3479713271.6264176</v>
      </c>
      <c r="K162" s="50">
        <v>68240000</v>
      </c>
      <c r="L162" s="42">
        <f>I162-K162</f>
        <v>9931760000</v>
      </c>
      <c r="M162" s="41"/>
      <c r="N162" s="41"/>
      <c r="O162" s="42"/>
      <c r="P162" s="42"/>
      <c r="Q162" s="46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</row>
    <row r="163" spans="1:207" s="1" customFormat="1" ht="15" customHeight="1" x14ac:dyDescent="0.25">
      <c r="A163" s="1">
        <v>161</v>
      </c>
      <c r="B163" s="49" t="s">
        <v>86</v>
      </c>
      <c r="C163" s="48" t="s">
        <v>10</v>
      </c>
      <c r="D163" s="40" t="s">
        <v>28</v>
      </c>
      <c r="E163" s="47">
        <v>42285</v>
      </c>
      <c r="F163" s="47" t="s">
        <v>48</v>
      </c>
      <c r="G163" s="47">
        <v>42321</v>
      </c>
      <c r="H163" s="40" t="s">
        <v>65</v>
      </c>
      <c r="I163" s="50">
        <v>200000000</v>
      </c>
      <c r="J163" s="46">
        <f>I163/2.8738</f>
        <v>69594265.432528362</v>
      </c>
      <c r="K163" s="50">
        <v>0</v>
      </c>
      <c r="L163" s="42">
        <f>I163-K163</f>
        <v>200000000</v>
      </c>
      <c r="M163" s="41"/>
      <c r="N163" s="41"/>
      <c r="O163" s="42"/>
      <c r="P163" s="42"/>
      <c r="Q163" s="46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</row>
    <row r="164" spans="1:207" s="1" customFormat="1" ht="15" customHeight="1" x14ac:dyDescent="0.25">
      <c r="A164" s="1">
        <v>162</v>
      </c>
      <c r="B164" s="49" t="s">
        <v>85</v>
      </c>
      <c r="C164" s="48" t="s">
        <v>9</v>
      </c>
      <c r="D164" s="40" t="s">
        <v>28</v>
      </c>
      <c r="E164" s="47">
        <v>42293</v>
      </c>
      <c r="F164" s="47" t="s">
        <v>48</v>
      </c>
      <c r="G164" s="47">
        <v>42321</v>
      </c>
      <c r="H164" s="47" t="s">
        <v>63</v>
      </c>
      <c r="I164" s="50">
        <v>60000000</v>
      </c>
      <c r="J164" s="46">
        <f>I164/2.8738</f>
        <v>20878279.629758507</v>
      </c>
      <c r="K164" s="50">
        <v>12150000</v>
      </c>
      <c r="L164" s="42">
        <f>I164-K164</f>
        <v>47850000</v>
      </c>
      <c r="M164" s="41"/>
      <c r="N164" s="41"/>
      <c r="O164" s="42"/>
      <c r="P164" s="42"/>
      <c r="Q164" s="46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</row>
    <row r="165" spans="1:207" s="1" customFormat="1" ht="16.5" customHeight="1" x14ac:dyDescent="0.25">
      <c r="A165" s="1">
        <v>163</v>
      </c>
      <c r="B165" s="49" t="s">
        <v>47</v>
      </c>
      <c r="C165" s="48" t="s">
        <v>10</v>
      </c>
      <c r="D165" s="40" t="s">
        <v>28</v>
      </c>
      <c r="E165" s="47">
        <v>42297</v>
      </c>
      <c r="F165" s="47" t="s">
        <v>48</v>
      </c>
      <c r="G165" s="47">
        <v>42321</v>
      </c>
      <c r="H165" s="40" t="s">
        <v>65</v>
      </c>
      <c r="I165" s="50">
        <v>400000000</v>
      </c>
      <c r="J165" s="46">
        <f>I165/2.8738</f>
        <v>139188530.86505672</v>
      </c>
      <c r="K165" s="46">
        <v>0</v>
      </c>
      <c r="L165" s="42">
        <f>I165-K165</f>
        <v>400000000</v>
      </c>
      <c r="M165" s="41"/>
      <c r="N165" s="41"/>
      <c r="O165" s="42"/>
      <c r="P165" s="42"/>
      <c r="Q165" s="46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</row>
    <row r="166" spans="1:207" s="1" customFormat="1" x14ac:dyDescent="0.25">
      <c r="A166" s="1">
        <v>164</v>
      </c>
      <c r="B166" s="49" t="s">
        <v>84</v>
      </c>
      <c r="C166" s="48" t="s">
        <v>9</v>
      </c>
      <c r="D166" s="40" t="s">
        <v>28</v>
      </c>
      <c r="E166" s="47">
        <v>42298</v>
      </c>
      <c r="F166" s="47" t="s">
        <v>48</v>
      </c>
      <c r="G166" s="47">
        <v>42321</v>
      </c>
      <c r="H166" s="47" t="s">
        <v>63</v>
      </c>
      <c r="I166" s="50">
        <v>800000000</v>
      </c>
      <c r="J166" s="46">
        <f>I166/2.8738</f>
        <v>278377061.73011345</v>
      </c>
      <c r="K166" s="46">
        <v>300400000</v>
      </c>
      <c r="L166" s="42">
        <f>I166-K166</f>
        <v>499600000</v>
      </c>
      <c r="M166" s="41"/>
      <c r="N166" s="41"/>
      <c r="O166" s="42"/>
      <c r="P166" s="42"/>
      <c r="Q166" s="4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</row>
    <row r="167" spans="1:207" s="1" customFormat="1" x14ac:dyDescent="0.25">
      <c r="A167" s="1">
        <v>165</v>
      </c>
      <c r="B167" s="49" t="s">
        <v>57</v>
      </c>
      <c r="C167" s="48" t="s">
        <v>9</v>
      </c>
      <c r="D167" s="40" t="s">
        <v>28</v>
      </c>
      <c r="E167" s="47">
        <v>42311</v>
      </c>
      <c r="F167" s="47" t="s">
        <v>48</v>
      </c>
      <c r="G167" s="47">
        <v>42321</v>
      </c>
      <c r="H167" s="47" t="s">
        <v>63</v>
      </c>
      <c r="I167" s="50">
        <v>30000000</v>
      </c>
      <c r="J167" s="46">
        <f>I167/2.8738</f>
        <v>10439139.814879254</v>
      </c>
      <c r="K167" s="46">
        <v>0</v>
      </c>
      <c r="L167" s="42">
        <f>I167-K167</f>
        <v>30000000</v>
      </c>
      <c r="M167" s="41"/>
      <c r="N167" s="41"/>
      <c r="O167" s="42"/>
      <c r="P167" s="42"/>
      <c r="Q167" s="46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</row>
    <row r="168" spans="1:207" s="1" customFormat="1" ht="15" customHeight="1" x14ac:dyDescent="0.25">
      <c r="A168" s="1">
        <v>166</v>
      </c>
      <c r="B168" s="49" t="s">
        <v>83</v>
      </c>
      <c r="C168" s="48" t="s">
        <v>10</v>
      </c>
      <c r="D168" s="40" t="s">
        <v>82</v>
      </c>
      <c r="E168" s="47">
        <v>42258</v>
      </c>
      <c r="F168" s="47" t="s">
        <v>48</v>
      </c>
      <c r="G168" s="47">
        <v>42335</v>
      </c>
      <c r="H168" s="47" t="s">
        <v>67</v>
      </c>
      <c r="I168" s="60" t="s">
        <v>48</v>
      </c>
      <c r="J168" s="60" t="s">
        <v>48</v>
      </c>
      <c r="K168" s="60" t="s">
        <v>48</v>
      </c>
      <c r="L168" s="65" t="s">
        <v>48</v>
      </c>
      <c r="M168" s="64">
        <v>1000000000</v>
      </c>
      <c r="N168" s="52" t="s">
        <v>12</v>
      </c>
      <c r="O168" s="40"/>
      <c r="P168" s="64">
        <f>M168-O168</f>
        <v>1000000000</v>
      </c>
      <c r="Q168" s="46">
        <v>319400000</v>
      </c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</row>
    <row r="169" spans="1:207" s="1" customFormat="1" ht="15" customHeight="1" x14ac:dyDescent="0.25">
      <c r="A169" s="1">
        <v>167</v>
      </c>
      <c r="B169" s="49" t="s">
        <v>81</v>
      </c>
      <c r="C169" s="48" t="s">
        <v>8</v>
      </c>
      <c r="D169" s="40" t="s">
        <v>28</v>
      </c>
      <c r="E169" s="47">
        <v>42275</v>
      </c>
      <c r="F169" s="47" t="s">
        <v>48</v>
      </c>
      <c r="G169" s="47">
        <v>42335</v>
      </c>
      <c r="H169" s="40" t="s">
        <v>65</v>
      </c>
      <c r="I169" s="50">
        <v>335000000</v>
      </c>
      <c r="J169" s="46">
        <f>I169/2.9248</f>
        <v>114537746.17067835</v>
      </c>
      <c r="K169" s="50">
        <v>0</v>
      </c>
      <c r="L169" s="42">
        <f>I169-K169</f>
        <v>335000000</v>
      </c>
      <c r="M169" s="49"/>
      <c r="N169" s="48"/>
      <c r="O169" s="40"/>
      <c r="P169" s="47"/>
      <c r="Q169" s="46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</row>
    <row r="170" spans="1:207" s="1" customFormat="1" ht="15" customHeight="1" x14ac:dyDescent="0.25">
      <c r="A170" s="1">
        <v>168</v>
      </c>
      <c r="B170" s="49" t="s">
        <v>45</v>
      </c>
      <c r="C170" s="48" t="s">
        <v>10</v>
      </c>
      <c r="D170" s="40" t="s">
        <v>28</v>
      </c>
      <c r="E170" s="47">
        <v>42277</v>
      </c>
      <c r="F170" s="47" t="s">
        <v>48</v>
      </c>
      <c r="G170" s="47">
        <v>42335</v>
      </c>
      <c r="H170" s="47" t="s">
        <v>80</v>
      </c>
      <c r="I170" s="50">
        <v>10000000000</v>
      </c>
      <c r="J170" s="46">
        <f>I170/2.9248</f>
        <v>3419037199.1247268</v>
      </c>
      <c r="K170" s="50">
        <v>518038000</v>
      </c>
      <c r="L170" s="42">
        <f>I170-K170</f>
        <v>9481962000</v>
      </c>
      <c r="M170" s="48"/>
      <c r="N170" s="48"/>
      <c r="O170" s="40"/>
      <c r="P170" s="47"/>
      <c r="Q170" s="46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</row>
    <row r="171" spans="1:207" s="1" customFormat="1" ht="15" customHeight="1" x14ac:dyDescent="0.3">
      <c r="A171" s="1">
        <v>169</v>
      </c>
      <c r="B171" s="49" t="s">
        <v>79</v>
      </c>
      <c r="C171" s="48" t="s">
        <v>8</v>
      </c>
      <c r="D171" s="40" t="s">
        <v>28</v>
      </c>
      <c r="E171" s="47">
        <v>42298</v>
      </c>
      <c r="F171" s="47" t="s">
        <v>48</v>
      </c>
      <c r="G171" s="47">
        <v>42335</v>
      </c>
      <c r="H171" s="47" t="s">
        <v>63</v>
      </c>
      <c r="I171" s="50">
        <v>300000000</v>
      </c>
      <c r="J171" s="46">
        <f>I171/2.9248</f>
        <v>102571115.9737418</v>
      </c>
      <c r="K171" s="46">
        <v>0</v>
      </c>
      <c r="L171" s="42">
        <f>I171-K171</f>
        <v>300000000</v>
      </c>
      <c r="M171" s="63"/>
      <c r="N171" s="62"/>
      <c r="O171" s="42"/>
      <c r="P171" s="42"/>
      <c r="Q171" s="46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</row>
    <row r="172" spans="1:207" s="1" customFormat="1" ht="15" customHeight="1" x14ac:dyDescent="0.3">
      <c r="A172" s="1">
        <v>170</v>
      </c>
      <c r="B172" s="49" t="s">
        <v>78</v>
      </c>
      <c r="C172" s="48" t="s">
        <v>10</v>
      </c>
      <c r="D172" s="47" t="s">
        <v>62</v>
      </c>
      <c r="E172" s="47">
        <v>42303</v>
      </c>
      <c r="F172" s="47" t="s">
        <v>48</v>
      </c>
      <c r="G172" s="47">
        <v>42335</v>
      </c>
      <c r="H172" s="47" t="s">
        <v>73</v>
      </c>
      <c r="I172" s="50">
        <v>100000000</v>
      </c>
      <c r="J172" s="46">
        <f>I172/2.9248</f>
        <v>34190371.991247267</v>
      </c>
      <c r="K172" s="46">
        <v>0</v>
      </c>
      <c r="L172" s="42">
        <f>I172-K172</f>
        <v>100000000</v>
      </c>
      <c r="M172" s="63"/>
      <c r="N172" s="62"/>
      <c r="O172" s="42"/>
      <c r="P172" s="42"/>
      <c r="Q172" s="46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</row>
    <row r="173" spans="1:207" s="1" customFormat="1" ht="15" customHeight="1" x14ac:dyDescent="0.3">
      <c r="A173" s="1">
        <v>171</v>
      </c>
      <c r="B173" s="49" t="s">
        <v>77</v>
      </c>
      <c r="C173" s="48" t="s">
        <v>9</v>
      </c>
      <c r="D173" s="40" t="s">
        <v>28</v>
      </c>
      <c r="E173" s="47">
        <v>42311</v>
      </c>
      <c r="F173" s="47" t="s">
        <v>48</v>
      </c>
      <c r="G173" s="47">
        <v>42335</v>
      </c>
      <c r="H173" s="47" t="s">
        <v>63</v>
      </c>
      <c r="I173" s="50">
        <v>100000000</v>
      </c>
      <c r="J173" s="46">
        <f>I173/2.9248</f>
        <v>34190371.991247267</v>
      </c>
      <c r="K173" s="46">
        <v>0</v>
      </c>
      <c r="L173" s="42">
        <f>I173-K173</f>
        <v>100000000</v>
      </c>
      <c r="M173" s="63"/>
      <c r="N173" s="62"/>
      <c r="O173" s="42"/>
      <c r="P173" s="42"/>
      <c r="Q173" s="46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</row>
    <row r="174" spans="1:207" s="67" customFormat="1" ht="15" customHeight="1" x14ac:dyDescent="0.3">
      <c r="A174" s="1">
        <v>172</v>
      </c>
      <c r="B174" s="51" t="s">
        <v>44</v>
      </c>
      <c r="C174" s="48" t="s">
        <v>10</v>
      </c>
      <c r="D174" s="40" t="s">
        <v>28</v>
      </c>
      <c r="E174" s="47">
        <v>42314</v>
      </c>
      <c r="F174" s="47" t="s">
        <v>48</v>
      </c>
      <c r="G174" s="47">
        <v>42335</v>
      </c>
      <c r="H174" s="47" t="s">
        <v>67</v>
      </c>
      <c r="I174" s="60" t="s">
        <v>48</v>
      </c>
      <c r="J174" s="60" t="s">
        <v>48</v>
      </c>
      <c r="K174" s="60" t="s">
        <v>48</v>
      </c>
      <c r="L174" s="65" t="s">
        <v>48</v>
      </c>
      <c r="M174" s="64">
        <v>4000000000</v>
      </c>
      <c r="N174" s="52" t="s">
        <v>15</v>
      </c>
      <c r="O174" s="42">
        <v>25000000</v>
      </c>
      <c r="P174" s="64">
        <f>M174-O174</f>
        <v>3975000000</v>
      </c>
      <c r="Q174" s="46">
        <v>0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</row>
    <row r="175" spans="1:207" s="1" customFormat="1" ht="15" customHeight="1" x14ac:dyDescent="0.3">
      <c r="A175" s="1">
        <v>173</v>
      </c>
      <c r="B175" s="51" t="s">
        <v>76</v>
      </c>
      <c r="C175" s="48" t="s">
        <v>9</v>
      </c>
      <c r="D175" s="40" t="s">
        <v>28</v>
      </c>
      <c r="E175" s="47">
        <v>42321</v>
      </c>
      <c r="F175" s="47" t="s">
        <v>48</v>
      </c>
      <c r="G175" s="47">
        <v>42335</v>
      </c>
      <c r="H175" s="47" t="s">
        <v>63</v>
      </c>
      <c r="I175" s="50">
        <v>157000000</v>
      </c>
      <c r="J175" s="46">
        <f>I175/2.9248</f>
        <v>53678884.026258208</v>
      </c>
      <c r="K175" s="46">
        <v>157000000</v>
      </c>
      <c r="L175" s="42">
        <f>I175-K175</f>
        <v>0</v>
      </c>
      <c r="M175" s="64"/>
      <c r="N175" s="62"/>
      <c r="O175" s="42"/>
      <c r="P175" s="42"/>
      <c r="Q175" s="46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</row>
    <row r="176" spans="1:207" s="1" customFormat="1" ht="15" customHeight="1" x14ac:dyDescent="0.3">
      <c r="A176" s="1">
        <v>174</v>
      </c>
      <c r="B176" s="51" t="s">
        <v>75</v>
      </c>
      <c r="C176" s="48" t="s">
        <v>8</v>
      </c>
      <c r="D176" s="40" t="s">
        <v>28</v>
      </c>
      <c r="E176" s="47">
        <v>42305</v>
      </c>
      <c r="F176" s="47" t="s">
        <v>48</v>
      </c>
      <c r="G176" s="47">
        <v>42335</v>
      </c>
      <c r="H176" s="47" t="s">
        <v>63</v>
      </c>
      <c r="I176" s="50">
        <v>200000000</v>
      </c>
      <c r="J176" s="46">
        <f>I176/2.9248</f>
        <v>68380743.982494533</v>
      </c>
      <c r="K176" s="46">
        <v>0</v>
      </c>
      <c r="L176" s="42">
        <f>I176-K176</f>
        <v>200000000</v>
      </c>
      <c r="M176" s="63"/>
      <c r="N176" s="62"/>
      <c r="O176" s="42"/>
      <c r="P176" s="42"/>
      <c r="Q176" s="4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</row>
    <row r="177" spans="1:207" s="1" customFormat="1" ht="15" customHeight="1" x14ac:dyDescent="0.3">
      <c r="A177" s="1">
        <v>175</v>
      </c>
      <c r="B177" s="51" t="s">
        <v>74</v>
      </c>
      <c r="C177" s="48" t="s">
        <v>8</v>
      </c>
      <c r="D177" s="40" t="s">
        <v>28</v>
      </c>
      <c r="E177" s="47">
        <v>42300</v>
      </c>
      <c r="F177" s="47" t="s">
        <v>48</v>
      </c>
      <c r="G177" s="47">
        <v>42345</v>
      </c>
      <c r="H177" s="47" t="s">
        <v>73</v>
      </c>
      <c r="I177" s="50">
        <v>211000000</v>
      </c>
      <c r="J177" s="42">
        <f>I177/2.8949</f>
        <v>72886800.925766006</v>
      </c>
      <c r="K177" s="46">
        <v>0</v>
      </c>
      <c r="L177" s="42">
        <f>I177-K177</f>
        <v>211000000</v>
      </c>
      <c r="M177" s="63"/>
      <c r="N177" s="62"/>
      <c r="O177" s="42"/>
      <c r="P177" s="42"/>
      <c r="Q177" s="46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</row>
    <row r="178" spans="1:207" s="1" customFormat="1" ht="15" customHeight="1" x14ac:dyDescent="0.3">
      <c r="A178" s="1">
        <v>176</v>
      </c>
      <c r="B178" s="51" t="s">
        <v>72</v>
      </c>
      <c r="C178" s="48" t="s">
        <v>8</v>
      </c>
      <c r="D178" s="40" t="s">
        <v>28</v>
      </c>
      <c r="E178" s="47">
        <v>42303</v>
      </c>
      <c r="F178" s="47" t="s">
        <v>48</v>
      </c>
      <c r="G178" s="47">
        <v>42345</v>
      </c>
      <c r="H178" s="40" t="s">
        <v>65</v>
      </c>
      <c r="I178" s="50">
        <v>500000</v>
      </c>
      <c r="J178" s="42">
        <f>I178/2.8949</f>
        <v>172717.537738782</v>
      </c>
      <c r="K178" s="46">
        <v>0</v>
      </c>
      <c r="L178" s="42">
        <f>I178-K178</f>
        <v>500000</v>
      </c>
      <c r="M178" s="63"/>
      <c r="N178" s="62"/>
      <c r="O178" s="42"/>
      <c r="P178" s="42"/>
      <c r="Q178" s="46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</row>
    <row r="179" spans="1:207" s="1" customFormat="1" ht="15" customHeight="1" x14ac:dyDescent="0.3">
      <c r="A179" s="1">
        <v>177</v>
      </c>
      <c r="B179" s="51" t="s">
        <v>71</v>
      </c>
      <c r="C179" s="48" t="s">
        <v>9</v>
      </c>
      <c r="D179" s="40" t="s">
        <v>28</v>
      </c>
      <c r="E179" s="47">
        <v>42328</v>
      </c>
      <c r="F179" s="47" t="s">
        <v>48</v>
      </c>
      <c r="G179" s="47">
        <v>42345</v>
      </c>
      <c r="H179" s="40" t="s">
        <v>65</v>
      </c>
      <c r="I179" s="50">
        <v>588531000</v>
      </c>
      <c r="J179" s="42">
        <f>I179/2.8949</f>
        <v>203299250.40588623</v>
      </c>
      <c r="K179" s="46">
        <v>0</v>
      </c>
      <c r="L179" s="42">
        <f>I179-K179</f>
        <v>588531000</v>
      </c>
      <c r="M179" s="64"/>
      <c r="N179" s="62"/>
      <c r="O179" s="42"/>
      <c r="P179" s="42"/>
      <c r="Q179" s="46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</row>
    <row r="180" spans="1:207" s="1" customFormat="1" ht="15" customHeight="1" x14ac:dyDescent="0.25">
      <c r="A180" s="1">
        <v>178</v>
      </c>
      <c r="B180" s="66" t="s">
        <v>70</v>
      </c>
      <c r="C180" s="48" t="s">
        <v>10</v>
      </c>
      <c r="D180" s="40" t="s">
        <v>28</v>
      </c>
      <c r="E180" s="47">
        <v>42319</v>
      </c>
      <c r="F180" s="47" t="s">
        <v>48</v>
      </c>
      <c r="G180" s="47">
        <v>42355</v>
      </c>
      <c r="H180" s="47" t="s">
        <v>67</v>
      </c>
      <c r="I180" s="60" t="s">
        <v>48</v>
      </c>
      <c r="J180" s="60" t="s">
        <v>48</v>
      </c>
      <c r="K180" s="60" t="s">
        <v>48</v>
      </c>
      <c r="L180" s="65" t="s">
        <v>48</v>
      </c>
      <c r="M180" s="64">
        <v>300000000</v>
      </c>
      <c r="N180" s="52" t="s">
        <v>15</v>
      </c>
      <c r="O180" s="42">
        <v>0</v>
      </c>
      <c r="P180" s="64">
        <f>M180-O180</f>
        <v>300000000</v>
      </c>
      <c r="Q180" s="46">
        <v>0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</row>
    <row r="181" spans="1:207" s="1" customFormat="1" ht="15" customHeight="1" x14ac:dyDescent="0.3">
      <c r="A181" s="1">
        <v>179</v>
      </c>
      <c r="B181" s="51" t="s">
        <v>69</v>
      </c>
      <c r="C181" s="48" t="s">
        <v>9</v>
      </c>
      <c r="D181" s="40" t="s">
        <v>28</v>
      </c>
      <c r="E181" s="47">
        <v>42333</v>
      </c>
      <c r="F181" s="47" t="s">
        <v>48</v>
      </c>
      <c r="G181" s="47">
        <v>42355</v>
      </c>
      <c r="H181" s="47" t="s">
        <v>65</v>
      </c>
      <c r="I181" s="50">
        <v>2500000000</v>
      </c>
      <c r="J181" s="42">
        <f>I181/2.9364</f>
        <v>851382645.41615582</v>
      </c>
      <c r="K181" s="46">
        <v>0</v>
      </c>
      <c r="L181" s="42">
        <f>I181-K181</f>
        <v>2500000000</v>
      </c>
      <c r="M181" s="64"/>
      <c r="N181" s="62"/>
      <c r="O181" s="42"/>
      <c r="P181" s="42"/>
      <c r="Q181" s="46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</row>
    <row r="182" spans="1:207" s="1" customFormat="1" ht="15" customHeight="1" x14ac:dyDescent="0.25">
      <c r="A182" s="1">
        <v>180</v>
      </c>
      <c r="B182" s="51" t="s">
        <v>68</v>
      </c>
      <c r="C182" s="48" t="s">
        <v>10</v>
      </c>
      <c r="D182" s="40" t="s">
        <v>28</v>
      </c>
      <c r="E182" s="47">
        <v>42334</v>
      </c>
      <c r="F182" s="47" t="s">
        <v>48</v>
      </c>
      <c r="G182" s="47">
        <v>42355</v>
      </c>
      <c r="H182" s="47" t="s">
        <v>67</v>
      </c>
      <c r="I182" s="60" t="s">
        <v>48</v>
      </c>
      <c r="J182" s="60" t="s">
        <v>48</v>
      </c>
      <c r="K182" s="60" t="s">
        <v>48</v>
      </c>
      <c r="L182" s="65" t="s">
        <v>48</v>
      </c>
      <c r="M182" s="50">
        <v>10000000</v>
      </c>
      <c r="N182" s="52" t="s">
        <v>15</v>
      </c>
      <c r="O182" s="42">
        <v>0</v>
      </c>
      <c r="P182" s="64">
        <f>M182-O182</f>
        <v>10000000</v>
      </c>
      <c r="Q182" s="46">
        <v>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</row>
    <row r="183" spans="1:207" s="1" customFormat="1" ht="15" customHeight="1" x14ac:dyDescent="0.3">
      <c r="A183" s="1">
        <v>181</v>
      </c>
      <c r="B183" s="51" t="s">
        <v>66</v>
      </c>
      <c r="C183" s="48" t="s">
        <v>8</v>
      </c>
      <c r="D183" s="40" t="s">
        <v>28</v>
      </c>
      <c r="E183" s="47">
        <v>42339</v>
      </c>
      <c r="F183" s="47" t="s">
        <v>48</v>
      </c>
      <c r="G183" s="47">
        <v>42366</v>
      </c>
      <c r="H183" s="47" t="s">
        <v>65</v>
      </c>
      <c r="I183" s="50">
        <v>40000000</v>
      </c>
      <c r="J183" s="42">
        <f>I183/2.9209</f>
        <v>13694409.257420657</v>
      </c>
      <c r="K183" s="46">
        <v>0</v>
      </c>
      <c r="L183" s="42">
        <f>I183-K183</f>
        <v>40000000</v>
      </c>
      <c r="M183" s="63"/>
      <c r="N183" s="62"/>
      <c r="O183" s="42"/>
      <c r="P183" s="42"/>
      <c r="Q183" s="46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</row>
    <row r="184" spans="1:207" s="1" customFormat="1" ht="15" customHeight="1" x14ac:dyDescent="0.3">
      <c r="A184" s="1">
        <v>182</v>
      </c>
      <c r="B184" s="51" t="s">
        <v>64</v>
      </c>
      <c r="C184" s="48" t="s">
        <v>8</v>
      </c>
      <c r="D184" s="40" t="s">
        <v>28</v>
      </c>
      <c r="E184" s="47">
        <v>42346</v>
      </c>
      <c r="F184" s="47" t="s">
        <v>48</v>
      </c>
      <c r="G184" s="47">
        <v>42366</v>
      </c>
      <c r="H184" s="47" t="s">
        <v>63</v>
      </c>
      <c r="I184" s="50">
        <v>200000000</v>
      </c>
      <c r="J184" s="42">
        <f>I184/2.9209</f>
        <v>68472046.287103295</v>
      </c>
      <c r="K184" s="46">
        <v>0</v>
      </c>
      <c r="L184" s="42">
        <f>I184-K184</f>
        <v>200000000</v>
      </c>
      <c r="M184" s="63"/>
      <c r="N184" s="62"/>
      <c r="O184" s="42"/>
      <c r="P184" s="42"/>
      <c r="Q184" s="46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</row>
    <row r="185" spans="1:207" s="1" customFormat="1" ht="15" customHeight="1" x14ac:dyDescent="0.25">
      <c r="A185" s="1">
        <v>183</v>
      </c>
      <c r="B185" s="61" t="s">
        <v>31</v>
      </c>
      <c r="C185" s="58" t="s">
        <v>10</v>
      </c>
      <c r="D185" s="47" t="s">
        <v>62</v>
      </c>
      <c r="E185" s="47">
        <v>41864</v>
      </c>
      <c r="F185" s="47">
        <v>42027</v>
      </c>
      <c r="G185" s="40" t="s">
        <v>48</v>
      </c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</row>
    <row r="186" spans="1:207" s="1" customFormat="1" ht="15" customHeight="1" x14ac:dyDescent="0.25">
      <c r="A186" s="1">
        <v>184</v>
      </c>
      <c r="B186" s="61" t="s">
        <v>61</v>
      </c>
      <c r="C186" s="58" t="s">
        <v>8</v>
      </c>
      <c r="D186" s="47" t="s">
        <v>28</v>
      </c>
      <c r="E186" s="47">
        <v>41905</v>
      </c>
      <c r="F186" s="47">
        <v>42069</v>
      </c>
      <c r="G186" s="40" t="s">
        <v>48</v>
      </c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</row>
    <row r="187" spans="1:207" ht="15" customHeight="1" x14ac:dyDescent="0.25">
      <c r="A187" s="1">
        <v>185</v>
      </c>
      <c r="B187" s="61" t="s">
        <v>58</v>
      </c>
      <c r="C187" s="58" t="s">
        <v>8</v>
      </c>
      <c r="D187" s="40" t="s">
        <v>28</v>
      </c>
      <c r="E187" s="47">
        <v>42046</v>
      </c>
      <c r="F187" s="47">
        <v>42069</v>
      </c>
      <c r="G187" s="40" t="s">
        <v>48</v>
      </c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</row>
    <row r="188" spans="1:207" ht="15" customHeight="1" x14ac:dyDescent="0.25">
      <c r="A188" s="1">
        <v>186</v>
      </c>
      <c r="B188" s="61" t="s">
        <v>60</v>
      </c>
      <c r="C188" s="58" t="s">
        <v>8</v>
      </c>
      <c r="D188" s="47" t="s">
        <v>28</v>
      </c>
      <c r="E188" s="47">
        <v>41857</v>
      </c>
      <c r="F188" s="47">
        <v>42097</v>
      </c>
      <c r="G188" s="40" t="s">
        <v>48</v>
      </c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</row>
    <row r="189" spans="1:207" ht="15" customHeight="1" x14ac:dyDescent="0.25">
      <c r="A189" s="1">
        <v>187</v>
      </c>
      <c r="B189" s="61" t="s">
        <v>56</v>
      </c>
      <c r="C189" s="59" t="s">
        <v>9</v>
      </c>
      <c r="D189" s="40" t="s">
        <v>55</v>
      </c>
      <c r="E189" s="47">
        <v>42080</v>
      </c>
      <c r="F189" s="47">
        <v>42107</v>
      </c>
      <c r="G189" s="40" t="s">
        <v>48</v>
      </c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</row>
    <row r="190" spans="1:207" ht="15" customHeight="1" x14ac:dyDescent="0.25">
      <c r="A190" s="1">
        <v>188</v>
      </c>
      <c r="B190" s="61" t="s">
        <v>59</v>
      </c>
      <c r="C190" s="58" t="s">
        <v>8</v>
      </c>
      <c r="D190" s="40" t="s">
        <v>28</v>
      </c>
      <c r="E190" s="47">
        <v>42060</v>
      </c>
      <c r="F190" s="47">
        <v>42110</v>
      </c>
      <c r="G190" s="40" t="s">
        <v>48</v>
      </c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</row>
    <row r="191" spans="1:207" ht="15" customHeight="1" x14ac:dyDescent="0.25">
      <c r="A191" s="1">
        <v>189</v>
      </c>
      <c r="B191" s="61" t="s">
        <v>58</v>
      </c>
      <c r="C191" s="58" t="s">
        <v>8</v>
      </c>
      <c r="D191" s="40" t="s">
        <v>28</v>
      </c>
      <c r="E191" s="47">
        <v>42107</v>
      </c>
      <c r="F191" s="47">
        <v>42111</v>
      </c>
      <c r="G191" s="40" t="s">
        <v>48</v>
      </c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</row>
    <row r="192" spans="1:207" ht="15" customHeight="1" x14ac:dyDescent="0.25">
      <c r="A192" s="1">
        <v>190</v>
      </c>
      <c r="B192" s="61" t="s">
        <v>57</v>
      </c>
      <c r="C192" s="59" t="s">
        <v>9</v>
      </c>
      <c r="D192" s="40" t="s">
        <v>28</v>
      </c>
      <c r="E192" s="47">
        <v>42104</v>
      </c>
      <c r="F192" s="47">
        <v>42159</v>
      </c>
      <c r="G192" s="40" t="s">
        <v>48</v>
      </c>
      <c r="H192" s="40"/>
      <c r="I192" s="50"/>
      <c r="J192" s="52"/>
      <c r="K192" s="60"/>
      <c r="L192" s="60"/>
      <c r="M192" s="52"/>
      <c r="N192" s="52"/>
      <c r="O192" s="52"/>
      <c r="P192" s="52"/>
      <c r="Q192" s="5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</row>
    <row r="193" spans="1:169" ht="15" customHeight="1" x14ac:dyDescent="0.25">
      <c r="A193" s="1">
        <v>191</v>
      </c>
      <c r="B193" s="42" t="s">
        <v>56</v>
      </c>
      <c r="C193" s="59" t="s">
        <v>9</v>
      </c>
      <c r="D193" s="52" t="s">
        <v>55</v>
      </c>
      <c r="E193" s="47">
        <v>42123</v>
      </c>
      <c r="F193" s="47">
        <v>42185</v>
      </c>
      <c r="G193" s="40" t="s">
        <v>48</v>
      </c>
      <c r="H193" s="52"/>
      <c r="I193" s="50"/>
      <c r="J193" s="52"/>
      <c r="K193" s="52"/>
      <c r="L193" s="52"/>
      <c r="M193" s="52"/>
      <c r="N193" s="52"/>
      <c r="O193" s="52"/>
      <c r="P193" s="52"/>
      <c r="Q193" s="52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</row>
    <row r="194" spans="1:169" ht="15" customHeight="1" x14ac:dyDescent="0.25">
      <c r="A194" s="1">
        <v>192</v>
      </c>
      <c r="B194" s="33" t="s">
        <v>54</v>
      </c>
      <c r="C194" s="58" t="s">
        <v>8</v>
      </c>
      <c r="D194" s="40" t="s">
        <v>28</v>
      </c>
      <c r="E194" s="47">
        <v>42142</v>
      </c>
      <c r="F194" s="47">
        <v>42188</v>
      </c>
      <c r="G194" s="47" t="s">
        <v>48</v>
      </c>
      <c r="H194" s="52"/>
      <c r="I194" s="50"/>
      <c r="J194" s="52"/>
      <c r="K194" s="52"/>
      <c r="L194" s="52"/>
      <c r="M194" s="52"/>
      <c r="N194" s="52"/>
      <c r="O194" s="52"/>
      <c r="P194" s="52"/>
      <c r="Q194" s="52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</row>
    <row r="195" spans="1:169" ht="15" customHeight="1" x14ac:dyDescent="0.25">
      <c r="A195" s="1">
        <v>193</v>
      </c>
      <c r="B195" s="57" t="s">
        <v>53</v>
      </c>
      <c r="C195" s="48" t="s">
        <v>9</v>
      </c>
      <c r="D195" s="40" t="s">
        <v>28</v>
      </c>
      <c r="E195" s="47">
        <v>42180</v>
      </c>
      <c r="F195" s="47">
        <v>42213</v>
      </c>
      <c r="G195" s="47" t="s">
        <v>48</v>
      </c>
      <c r="H195" s="47"/>
      <c r="I195" s="47"/>
      <c r="J195" s="47"/>
      <c r="K195" s="47"/>
      <c r="L195" s="47"/>
      <c r="M195" s="47"/>
      <c r="N195" s="47"/>
      <c r="O195" s="47"/>
      <c r="P195" s="47"/>
      <c r="Q195" s="46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</row>
    <row r="196" spans="1:169" ht="15" customHeight="1" x14ac:dyDescent="0.25">
      <c r="A196" s="1">
        <v>194</v>
      </c>
      <c r="B196" s="57" t="s">
        <v>52</v>
      </c>
      <c r="C196" s="48" t="s">
        <v>8</v>
      </c>
      <c r="D196" s="40" t="s">
        <v>28</v>
      </c>
      <c r="E196" s="47">
        <v>42195</v>
      </c>
      <c r="F196" s="47">
        <v>42228</v>
      </c>
      <c r="G196" s="47" t="s">
        <v>48</v>
      </c>
      <c r="H196" s="47"/>
      <c r="I196" s="50"/>
      <c r="J196" s="46"/>
      <c r="K196" s="46"/>
      <c r="L196" s="42"/>
      <c r="M196" s="49"/>
      <c r="N196" s="48"/>
      <c r="O196" s="40"/>
      <c r="P196" s="47"/>
      <c r="Q196" s="4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</row>
    <row r="197" spans="1:169" ht="15" customHeight="1" x14ac:dyDescent="0.25">
      <c r="A197" s="1">
        <v>195</v>
      </c>
      <c r="B197" s="36" t="s">
        <v>51</v>
      </c>
      <c r="C197" s="48" t="s">
        <v>10</v>
      </c>
      <c r="D197" s="40" t="s">
        <v>28</v>
      </c>
      <c r="E197" s="47">
        <v>42305</v>
      </c>
      <c r="F197" s="47">
        <v>42325</v>
      </c>
      <c r="G197" s="47" t="s">
        <v>48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</row>
    <row r="198" spans="1:169" ht="15" customHeight="1" x14ac:dyDescent="0.25">
      <c r="A198" s="1">
        <v>196</v>
      </c>
      <c r="B198" s="57" t="s">
        <v>50</v>
      </c>
      <c r="C198" s="48" t="s">
        <v>10</v>
      </c>
      <c r="D198" s="40" t="s">
        <v>28</v>
      </c>
      <c r="E198" s="47">
        <v>42237</v>
      </c>
      <c r="F198" s="47">
        <v>42326</v>
      </c>
      <c r="G198" s="47" t="s">
        <v>48</v>
      </c>
      <c r="H198" s="47"/>
      <c r="I198" s="50"/>
      <c r="J198" s="46"/>
      <c r="K198" s="46"/>
      <c r="L198" s="42"/>
      <c r="M198" s="49"/>
      <c r="N198" s="48"/>
      <c r="O198" s="40"/>
      <c r="P198" s="47"/>
      <c r="Q198" s="46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</row>
    <row r="199" spans="1:169" ht="15" customHeight="1" x14ac:dyDescent="0.25">
      <c r="A199" s="1">
        <v>197</v>
      </c>
      <c r="B199" s="36" t="s">
        <v>49</v>
      </c>
      <c r="C199" s="48" t="s">
        <v>9</v>
      </c>
      <c r="D199" s="40" t="s">
        <v>28</v>
      </c>
      <c r="E199" s="47">
        <v>42317</v>
      </c>
      <c r="F199" s="47">
        <v>42328</v>
      </c>
      <c r="G199" s="47" t="s">
        <v>48</v>
      </c>
      <c r="H199" s="41"/>
      <c r="I199" s="41"/>
      <c r="J199" s="41"/>
      <c r="K199" s="41"/>
      <c r="L199" s="41"/>
      <c r="M199" s="41"/>
      <c r="N199" s="41"/>
      <c r="O199" s="42"/>
      <c r="P199" s="42"/>
      <c r="Q199" s="46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</row>
    <row r="200" spans="1:169" ht="15" customHeight="1" x14ac:dyDescent="0.25">
      <c r="A200" s="1">
        <v>198</v>
      </c>
      <c r="B200" s="57" t="s">
        <v>47</v>
      </c>
      <c r="C200" s="48" t="s">
        <v>10</v>
      </c>
      <c r="D200" s="40" t="s">
        <v>46</v>
      </c>
      <c r="E200" s="47">
        <v>42261</v>
      </c>
      <c r="F200" s="47"/>
      <c r="G200" s="47"/>
      <c r="H200" s="47"/>
      <c r="I200" s="50"/>
      <c r="J200" s="46"/>
      <c r="K200" s="46"/>
      <c r="L200" s="42"/>
      <c r="M200" s="49"/>
      <c r="N200" s="48"/>
      <c r="O200" s="40"/>
      <c r="P200" s="47"/>
      <c r="Q200" s="46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</row>
    <row r="201" spans="1:169" ht="15" customHeight="1" x14ac:dyDescent="0.25">
      <c r="A201" s="1">
        <v>199</v>
      </c>
      <c r="B201" s="57" t="s">
        <v>45</v>
      </c>
      <c r="C201" s="48" t="s">
        <v>10</v>
      </c>
      <c r="D201" s="40" t="s">
        <v>43</v>
      </c>
      <c r="E201" s="47">
        <v>42291</v>
      </c>
      <c r="F201" s="41"/>
      <c r="G201" s="41"/>
      <c r="H201" s="41"/>
      <c r="I201" s="41"/>
      <c r="J201" s="41"/>
      <c r="K201" s="41"/>
      <c r="L201" s="41"/>
      <c r="M201" s="52"/>
      <c r="N201" s="52"/>
      <c r="O201" s="42"/>
      <c r="P201" s="42"/>
      <c r="Q201" s="46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</row>
    <row r="202" spans="1:169" ht="15" customHeight="1" x14ac:dyDescent="0.25">
      <c r="A202" s="1">
        <v>200</v>
      </c>
      <c r="B202" s="36" t="s">
        <v>31</v>
      </c>
      <c r="C202" s="48" t="s">
        <v>10</v>
      </c>
      <c r="D202" s="40" t="s">
        <v>43</v>
      </c>
      <c r="E202" s="47">
        <v>42310</v>
      </c>
      <c r="F202" s="41"/>
      <c r="G202" s="41"/>
      <c r="H202" s="41"/>
      <c r="I202" s="41"/>
      <c r="J202" s="41"/>
      <c r="K202" s="41"/>
      <c r="L202" s="41"/>
      <c r="M202" s="52"/>
      <c r="N202" s="52"/>
      <c r="O202" s="42"/>
      <c r="P202" s="42"/>
      <c r="Q202" s="46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</row>
    <row r="203" spans="1:169" ht="15" customHeight="1" x14ac:dyDescent="0.25">
      <c r="A203" s="1">
        <v>201</v>
      </c>
      <c r="B203" s="36" t="s">
        <v>44</v>
      </c>
      <c r="C203" s="48" t="s">
        <v>10</v>
      </c>
      <c r="D203" s="40" t="s">
        <v>43</v>
      </c>
      <c r="E203" s="47">
        <v>42314</v>
      </c>
      <c r="F203" s="41"/>
      <c r="G203" s="41"/>
      <c r="H203" s="41"/>
      <c r="I203" s="41"/>
      <c r="J203" s="41"/>
      <c r="K203" s="41"/>
      <c r="L203" s="41"/>
      <c r="M203" s="41"/>
      <c r="N203" s="41"/>
      <c r="O203" s="42"/>
      <c r="P203" s="42"/>
      <c r="Q203" s="46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</row>
    <row r="204" spans="1:169" ht="15" customHeight="1" x14ac:dyDescent="0.25">
      <c r="A204" s="1">
        <v>202</v>
      </c>
      <c r="B204" s="1" t="s">
        <v>42</v>
      </c>
      <c r="C204" s="48" t="s">
        <v>8</v>
      </c>
      <c r="D204" s="40" t="s">
        <v>28</v>
      </c>
      <c r="E204" s="47">
        <v>42318</v>
      </c>
      <c r="F204" s="41"/>
      <c r="G204" s="41"/>
      <c r="H204" s="41"/>
      <c r="I204" s="41"/>
      <c r="J204" s="41"/>
      <c r="K204" s="41"/>
      <c r="L204" s="41"/>
      <c r="M204" s="41"/>
      <c r="N204" s="41"/>
      <c r="O204" s="42"/>
      <c r="P204" s="42"/>
      <c r="Q204" s="46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</row>
    <row r="205" spans="1:169" ht="15" customHeight="1" x14ac:dyDescent="0.25">
      <c r="A205" s="1">
        <v>203</v>
      </c>
      <c r="B205" s="1" t="s">
        <v>41</v>
      </c>
      <c r="C205" s="48" t="s">
        <v>9</v>
      </c>
      <c r="D205" s="40" t="s">
        <v>28</v>
      </c>
      <c r="E205" s="47">
        <v>42325</v>
      </c>
      <c r="F205" s="41"/>
      <c r="G205" s="41"/>
      <c r="H205" s="41"/>
      <c r="I205" s="41"/>
      <c r="J205" s="41"/>
      <c r="K205" s="41"/>
      <c r="L205" s="41"/>
      <c r="M205" s="41"/>
      <c r="N205" s="41"/>
      <c r="O205" s="42"/>
      <c r="P205" s="42"/>
      <c r="Q205" s="46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</row>
    <row r="206" spans="1:169" ht="15" customHeight="1" x14ac:dyDescent="0.25">
      <c r="A206" s="1">
        <v>204</v>
      </c>
      <c r="B206" s="1" t="s">
        <v>31</v>
      </c>
      <c r="C206" s="48" t="s">
        <v>10</v>
      </c>
      <c r="D206" s="40" t="s">
        <v>28</v>
      </c>
      <c r="E206" s="47">
        <v>42332</v>
      </c>
      <c r="F206" s="41"/>
      <c r="G206" s="41"/>
      <c r="H206" s="41"/>
      <c r="I206" s="41"/>
      <c r="J206" s="41"/>
      <c r="K206" s="41"/>
      <c r="L206" s="41"/>
      <c r="M206" s="41"/>
      <c r="N206" s="41"/>
      <c r="O206" s="42"/>
      <c r="P206" s="42"/>
      <c r="Q206" s="4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</row>
    <row r="207" spans="1:169" ht="15" customHeight="1" x14ac:dyDescent="0.25">
      <c r="A207" s="1">
        <v>205</v>
      </c>
      <c r="B207" s="1" t="s">
        <v>40</v>
      </c>
      <c r="C207" s="48" t="s">
        <v>9</v>
      </c>
      <c r="D207" s="40" t="s">
        <v>28</v>
      </c>
      <c r="E207" s="47">
        <v>42332</v>
      </c>
      <c r="F207" s="41"/>
      <c r="G207" s="41"/>
      <c r="H207" s="41"/>
      <c r="I207" s="41"/>
      <c r="J207" s="41"/>
      <c r="K207" s="41"/>
      <c r="L207" s="41"/>
      <c r="M207" s="41"/>
      <c r="N207" s="41"/>
      <c r="O207" s="42"/>
      <c r="P207" s="42"/>
      <c r="Q207" s="46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</row>
    <row r="208" spans="1:169" ht="15" customHeight="1" x14ac:dyDescent="0.25">
      <c r="A208" s="1">
        <v>206</v>
      </c>
      <c r="B208" s="1" t="s">
        <v>39</v>
      </c>
      <c r="C208" s="48" t="s">
        <v>9</v>
      </c>
      <c r="D208" s="40" t="s">
        <v>28</v>
      </c>
      <c r="E208" s="47">
        <v>42342</v>
      </c>
      <c r="F208" s="41"/>
      <c r="G208" s="41"/>
      <c r="H208" s="41"/>
      <c r="I208" s="41"/>
      <c r="J208" s="41"/>
      <c r="K208" s="41"/>
      <c r="L208" s="41"/>
      <c r="M208" s="41"/>
      <c r="N208" s="41"/>
      <c r="O208" s="42"/>
      <c r="P208" s="42"/>
      <c r="Q208" s="46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</row>
    <row r="209" spans="1:169" ht="15" customHeight="1" x14ac:dyDescent="0.25">
      <c r="A209" s="1">
        <v>207</v>
      </c>
      <c r="B209" s="55" t="s">
        <v>38</v>
      </c>
      <c r="C209" s="48" t="s">
        <v>8</v>
      </c>
      <c r="D209" s="40" t="s">
        <v>28</v>
      </c>
      <c r="E209" s="47">
        <v>42342</v>
      </c>
      <c r="F209" s="41"/>
      <c r="G209" s="41"/>
      <c r="H209" s="41"/>
      <c r="I209" s="41"/>
      <c r="J209" s="41"/>
      <c r="K209" s="41"/>
      <c r="L209" s="41"/>
      <c r="M209" s="41"/>
      <c r="N209" s="41"/>
      <c r="O209" s="42"/>
      <c r="P209" s="42"/>
      <c r="Q209" s="46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</row>
    <row r="210" spans="1:169" ht="15" customHeight="1" x14ac:dyDescent="0.25">
      <c r="A210" s="1">
        <v>208</v>
      </c>
      <c r="B210" s="1" t="s">
        <v>37</v>
      </c>
      <c r="C210" s="48" t="s">
        <v>8</v>
      </c>
      <c r="D210" s="40" t="s">
        <v>28</v>
      </c>
      <c r="E210" s="47">
        <v>42345</v>
      </c>
      <c r="F210" s="41"/>
      <c r="G210" s="41"/>
      <c r="H210" s="41"/>
      <c r="I210" s="41"/>
      <c r="J210" s="41"/>
      <c r="K210" s="41"/>
      <c r="L210" s="41"/>
      <c r="M210" s="41"/>
      <c r="N210" s="41"/>
      <c r="O210" s="42"/>
      <c r="P210" s="42"/>
      <c r="Q210" s="46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</row>
    <row r="211" spans="1:169" s="2" customFormat="1" ht="15" customHeight="1" x14ac:dyDescent="0.25">
      <c r="A211" s="1">
        <v>209</v>
      </c>
      <c r="B211" s="1" t="s">
        <v>36</v>
      </c>
      <c r="C211" s="48" t="s">
        <v>9</v>
      </c>
      <c r="D211" s="40" t="s">
        <v>28</v>
      </c>
      <c r="E211" s="47">
        <v>42348</v>
      </c>
      <c r="F211" s="41"/>
      <c r="G211" s="41"/>
      <c r="H211" s="41"/>
      <c r="I211" s="41"/>
      <c r="J211" s="41"/>
      <c r="K211" s="41"/>
      <c r="L211" s="41"/>
      <c r="M211" s="41"/>
      <c r="N211" s="41"/>
      <c r="O211" s="42"/>
      <c r="P211" s="42"/>
      <c r="Q211" s="46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</row>
    <row r="212" spans="1:169" ht="15" customHeight="1" x14ac:dyDescent="0.25">
      <c r="A212" s="1">
        <v>210</v>
      </c>
      <c r="B212" s="55" t="s">
        <v>35</v>
      </c>
      <c r="C212" s="48" t="s">
        <v>8</v>
      </c>
      <c r="D212" s="40" t="s">
        <v>28</v>
      </c>
      <c r="E212" s="47">
        <v>42348</v>
      </c>
      <c r="F212" s="41"/>
      <c r="G212" s="41"/>
      <c r="H212" s="41"/>
      <c r="I212" s="41"/>
      <c r="J212" s="41"/>
      <c r="K212" s="41"/>
      <c r="L212" s="41"/>
      <c r="M212" s="41"/>
      <c r="N212" s="41"/>
      <c r="O212" s="42"/>
      <c r="P212" s="42"/>
      <c r="Q212" s="46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</row>
    <row r="213" spans="1:169" ht="15" customHeight="1" x14ac:dyDescent="0.25">
      <c r="A213" s="1">
        <v>211</v>
      </c>
      <c r="B213" s="1" t="s">
        <v>34</v>
      </c>
      <c r="C213" s="48" t="s">
        <v>10</v>
      </c>
      <c r="D213" s="40" t="s">
        <v>28</v>
      </c>
      <c r="E213" s="47">
        <v>42354</v>
      </c>
      <c r="F213" s="41"/>
      <c r="G213" s="41"/>
      <c r="H213" s="41"/>
      <c r="I213" s="41"/>
      <c r="J213" s="41"/>
      <c r="K213" s="41"/>
      <c r="L213" s="41"/>
      <c r="M213" s="41"/>
      <c r="N213" s="41"/>
      <c r="O213" s="42"/>
      <c r="P213" s="42"/>
      <c r="Q213" s="46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</row>
    <row r="214" spans="1:169" ht="15" customHeight="1" x14ac:dyDescent="0.25">
      <c r="A214" s="1">
        <v>212</v>
      </c>
      <c r="B214" s="1" t="s">
        <v>33</v>
      </c>
      <c r="C214" s="48" t="s">
        <v>10</v>
      </c>
      <c r="D214" s="40" t="s">
        <v>28</v>
      </c>
      <c r="E214" s="47">
        <v>42356</v>
      </c>
      <c r="F214" s="41"/>
      <c r="G214" s="41"/>
      <c r="H214" s="41"/>
      <c r="I214" s="41"/>
      <c r="J214" s="41"/>
      <c r="K214" s="41"/>
      <c r="L214" s="41"/>
      <c r="M214" s="41"/>
      <c r="N214" s="41"/>
      <c r="O214" s="42"/>
      <c r="P214" s="42"/>
      <c r="Q214" s="46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</row>
    <row r="215" spans="1:169" ht="15" customHeight="1" x14ac:dyDescent="0.25">
      <c r="A215" s="1">
        <v>213</v>
      </c>
      <c r="B215" s="1" t="s">
        <v>33</v>
      </c>
      <c r="C215" s="48" t="s">
        <v>10</v>
      </c>
      <c r="D215" s="40" t="s">
        <v>28</v>
      </c>
      <c r="E215" s="47">
        <v>42356</v>
      </c>
      <c r="F215" s="41"/>
      <c r="G215" s="41"/>
      <c r="H215" s="41"/>
      <c r="I215" s="41"/>
      <c r="J215" s="41"/>
      <c r="K215" s="41"/>
      <c r="L215" s="41"/>
      <c r="M215" s="41"/>
      <c r="N215" s="41"/>
      <c r="O215" s="42"/>
      <c r="P215" s="42"/>
      <c r="Q215" s="46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</row>
    <row r="216" spans="1:169" ht="15" customHeight="1" x14ac:dyDescent="0.25">
      <c r="A216" s="1">
        <v>214</v>
      </c>
      <c r="B216" s="1" t="s">
        <v>32</v>
      </c>
      <c r="C216" s="48" t="s">
        <v>10</v>
      </c>
      <c r="D216" s="40" t="s">
        <v>28</v>
      </c>
      <c r="E216" s="47">
        <v>42356</v>
      </c>
      <c r="F216" s="41"/>
      <c r="G216" s="41"/>
      <c r="H216" s="41"/>
      <c r="I216" s="54"/>
      <c r="J216" s="53"/>
      <c r="K216" s="46"/>
      <c r="L216" s="42"/>
      <c r="M216" s="52"/>
      <c r="N216" s="52"/>
      <c r="O216" s="42"/>
      <c r="P216" s="42"/>
      <c r="Q216" s="4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</row>
    <row r="217" spans="1:169" ht="15" customHeight="1" x14ac:dyDescent="0.25">
      <c r="A217" s="1">
        <v>215</v>
      </c>
      <c r="B217" s="1" t="s">
        <v>31</v>
      </c>
      <c r="C217" s="48" t="s">
        <v>10</v>
      </c>
      <c r="D217" s="40" t="s">
        <v>28</v>
      </c>
      <c r="E217" s="47">
        <v>42362</v>
      </c>
      <c r="F217" s="41"/>
      <c r="G217" s="41"/>
      <c r="H217" s="41"/>
      <c r="I217" s="54"/>
      <c r="J217" s="53"/>
      <c r="K217" s="46"/>
      <c r="L217" s="42"/>
      <c r="M217" s="52"/>
      <c r="N217" s="52"/>
      <c r="O217" s="42"/>
      <c r="P217" s="42"/>
      <c r="Q217" s="46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</row>
    <row r="218" spans="1:169" ht="15" customHeight="1" x14ac:dyDescent="0.25">
      <c r="A218" s="1">
        <v>216</v>
      </c>
      <c r="B218" s="1" t="s">
        <v>30</v>
      </c>
      <c r="C218" s="48" t="s">
        <v>9</v>
      </c>
      <c r="D218" s="40" t="s">
        <v>28</v>
      </c>
      <c r="E218" s="47">
        <v>42362</v>
      </c>
      <c r="F218" s="41"/>
      <c r="G218" s="41"/>
      <c r="H218" s="41"/>
      <c r="I218" s="54"/>
      <c r="J218" s="53"/>
      <c r="K218" s="46"/>
      <c r="L218" s="42"/>
      <c r="M218" s="52"/>
      <c r="N218" s="52"/>
      <c r="O218" s="42"/>
      <c r="P218" s="42"/>
      <c r="Q218" s="46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</row>
    <row r="219" spans="1:169" x14ac:dyDescent="0.25">
      <c r="A219" s="1">
        <v>217</v>
      </c>
      <c r="B219" s="51" t="s">
        <v>29</v>
      </c>
      <c r="C219" s="48" t="s">
        <v>8</v>
      </c>
      <c r="D219" s="40" t="s">
        <v>28</v>
      </c>
      <c r="E219" s="47">
        <v>42363</v>
      </c>
      <c r="F219" s="41"/>
      <c r="G219" s="47"/>
      <c r="H219" s="47"/>
      <c r="I219" s="50"/>
      <c r="J219" s="46"/>
      <c r="K219" s="46"/>
      <c r="L219" s="42"/>
      <c r="M219" s="49"/>
      <c r="N219" s="48"/>
      <c r="O219" s="40"/>
      <c r="P219" s="47"/>
      <c r="Q219" s="46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</row>
    <row r="220" spans="1:169" x14ac:dyDescent="0.25">
      <c r="A220" s="1"/>
      <c r="B220" s="43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6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</row>
    <row r="221" spans="1:169" x14ac:dyDescent="0.25">
      <c r="A221" s="45" t="s">
        <v>27</v>
      </c>
      <c r="B221" s="43"/>
      <c r="C221" s="40"/>
      <c r="D221" s="40"/>
      <c r="E221" s="40"/>
      <c r="F221" s="40"/>
      <c r="G221" s="41"/>
      <c r="H221" s="41"/>
      <c r="I221" s="41"/>
      <c r="J221" s="41"/>
      <c r="K221" s="41"/>
      <c r="L221" s="41"/>
      <c r="M221" s="41"/>
      <c r="N221" s="41"/>
      <c r="O221" s="41"/>
      <c r="P221" s="40"/>
      <c r="Q221" s="44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</row>
    <row r="222" spans="1:169" x14ac:dyDescent="0.25">
      <c r="A222" s="31" t="s">
        <v>26</v>
      </c>
      <c r="B222" s="43"/>
      <c r="C222" s="40"/>
      <c r="D222" s="40"/>
      <c r="E222" s="40"/>
      <c r="F222" s="40"/>
      <c r="G222" s="41"/>
      <c r="H222" s="41"/>
      <c r="I222" s="41"/>
      <c r="J222" s="41"/>
      <c r="K222" s="41"/>
      <c r="L222" s="41"/>
      <c r="M222" s="41"/>
      <c r="N222" s="41"/>
      <c r="O222" s="41"/>
      <c r="P222" s="42"/>
      <c r="Q222" s="3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</row>
    <row r="223" spans="1:169" x14ac:dyDescent="0.25">
      <c r="A223" s="31" t="s">
        <v>25</v>
      </c>
      <c r="B223" s="30"/>
      <c r="C223" s="40"/>
      <c r="D223" s="40"/>
      <c r="E223" s="40"/>
      <c r="F223" s="40"/>
      <c r="G223" s="41"/>
      <c r="H223" s="41"/>
      <c r="I223" s="41"/>
      <c r="J223" s="41"/>
      <c r="K223" s="41"/>
      <c r="L223" s="41"/>
      <c r="M223" s="41"/>
      <c r="N223" s="41"/>
      <c r="O223" s="41"/>
      <c r="P223" s="33"/>
      <c r="Q223" s="32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</row>
    <row r="224" spans="1:169" ht="18.75" x14ac:dyDescent="0.3">
      <c r="A224" s="31" t="s">
        <v>24</v>
      </c>
      <c r="B224" s="30"/>
      <c r="C224" s="40"/>
      <c r="D224" s="40"/>
      <c r="E224" s="40"/>
      <c r="F224" s="40"/>
      <c r="G224" s="39"/>
      <c r="H224" s="38"/>
      <c r="I224" s="37"/>
      <c r="J224" s="33"/>
      <c r="K224" s="36"/>
      <c r="L224" s="32"/>
      <c r="M224" s="35"/>
      <c r="N224" s="35"/>
      <c r="O224" s="34"/>
      <c r="P224" s="33"/>
      <c r="Q224" s="32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</row>
    <row r="225" spans="1:123" ht="18.75" x14ac:dyDescent="0.3">
      <c r="A225" s="31"/>
      <c r="B225" s="30"/>
      <c r="C225" s="20"/>
      <c r="D225" s="11"/>
      <c r="E225" s="20"/>
      <c r="F225" s="11"/>
      <c r="G225" s="25"/>
      <c r="J225" s="33"/>
      <c r="K225" s="36"/>
      <c r="L225" s="32"/>
      <c r="M225" s="35"/>
      <c r="N225" s="35"/>
      <c r="O225" s="34"/>
      <c r="P225" s="33"/>
      <c r="Q225" s="32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</row>
    <row r="226" spans="1:123" hidden="1" x14ac:dyDescent="0.25">
      <c r="A226" s="31"/>
      <c r="B226" s="30"/>
      <c r="C226" s="20"/>
      <c r="D226" s="23" t="s">
        <v>16</v>
      </c>
      <c r="E226" s="11"/>
      <c r="F226" s="11"/>
      <c r="G226" s="25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</row>
    <row r="227" spans="1:123" ht="45" x14ac:dyDescent="0.25">
      <c r="C227" s="24" t="s">
        <v>17</v>
      </c>
      <c r="D227" s="29" t="s">
        <v>23</v>
      </c>
      <c r="E227" s="28" t="s">
        <v>22</v>
      </c>
      <c r="F227" s="28" t="s">
        <v>21</v>
      </c>
      <c r="G227" s="27" t="s">
        <v>20</v>
      </c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</row>
    <row r="228" spans="1:123" x14ac:dyDescent="0.25">
      <c r="C228" s="20" t="s">
        <v>10</v>
      </c>
      <c r="D228" s="19">
        <v>112388000000</v>
      </c>
      <c r="E228" s="18">
        <v>41440809959.660255</v>
      </c>
      <c r="F228" s="18">
        <v>30430654004</v>
      </c>
      <c r="G228" s="8">
        <v>81957345996</v>
      </c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</row>
    <row r="229" spans="1:123" x14ac:dyDescent="0.25">
      <c r="C229" s="16" t="s">
        <v>9</v>
      </c>
      <c r="D229" s="15">
        <v>27887217000</v>
      </c>
      <c r="E229" s="14">
        <v>10147479916.171959</v>
      </c>
      <c r="F229" s="14">
        <v>11049350630</v>
      </c>
      <c r="G229" s="13">
        <v>16837866370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</row>
    <row r="230" spans="1:123" x14ac:dyDescent="0.25">
      <c r="C230" s="16" t="s">
        <v>8</v>
      </c>
      <c r="D230" s="15">
        <v>10795671333</v>
      </c>
      <c r="E230" s="14">
        <v>4009111130.6070781</v>
      </c>
      <c r="F230" s="14">
        <v>3002500000</v>
      </c>
      <c r="G230" s="13">
        <v>7793171333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</row>
    <row r="231" spans="1:123" x14ac:dyDescent="0.25">
      <c r="C231" s="7" t="s">
        <v>19</v>
      </c>
      <c r="D231" s="5">
        <v>151070888333</v>
      </c>
      <c r="E231" s="4">
        <v>55597401006.439293</v>
      </c>
      <c r="F231" s="4">
        <v>44482504634</v>
      </c>
      <c r="G231" s="26">
        <v>106588383699</v>
      </c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</row>
    <row r="232" spans="1:123" x14ac:dyDescent="0.25">
      <c r="D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</row>
    <row r="233" spans="1:123" x14ac:dyDescent="0.25">
      <c r="D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</row>
    <row r="234" spans="1:123" hidden="1" x14ac:dyDescent="0.25">
      <c r="C234" s="20"/>
      <c r="D234" s="11"/>
      <c r="E234" s="23" t="s">
        <v>18</v>
      </c>
      <c r="F234" s="11"/>
      <c r="G234" s="11"/>
      <c r="H234" s="11"/>
      <c r="I234" s="25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</row>
    <row r="235" spans="1:123" x14ac:dyDescent="0.25">
      <c r="C235" s="24" t="s">
        <v>17</v>
      </c>
      <c r="D235" s="23" t="s">
        <v>16</v>
      </c>
      <c r="E235" s="12" t="s">
        <v>15</v>
      </c>
      <c r="F235" s="22" t="s">
        <v>14</v>
      </c>
      <c r="G235" s="22" t="s">
        <v>13</v>
      </c>
      <c r="H235" s="22" t="s">
        <v>12</v>
      </c>
      <c r="I235" s="21" t="s">
        <v>11</v>
      </c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</row>
    <row r="236" spans="1:123" x14ac:dyDescent="0.25">
      <c r="C236" s="20" t="s">
        <v>10</v>
      </c>
      <c r="D236" s="20" t="s">
        <v>7</v>
      </c>
      <c r="E236" s="19">
        <v>30167500000</v>
      </c>
      <c r="F236" s="18">
        <v>1000000000</v>
      </c>
      <c r="G236" s="18"/>
      <c r="H236" s="18">
        <v>1800000000</v>
      </c>
      <c r="I236" s="8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</row>
    <row r="237" spans="1:123" x14ac:dyDescent="0.25">
      <c r="C237" s="17"/>
      <c r="D237" s="16" t="s">
        <v>6</v>
      </c>
      <c r="E237" s="15">
        <v>3197198939.9099998</v>
      </c>
      <c r="F237" s="14">
        <v>0</v>
      </c>
      <c r="G237" s="14"/>
      <c r="H237" s="14">
        <v>278890000</v>
      </c>
      <c r="I237" s="13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</row>
    <row r="238" spans="1:123" x14ac:dyDescent="0.25">
      <c r="C238" s="17"/>
      <c r="D238" s="16" t="s">
        <v>5</v>
      </c>
      <c r="E238" s="15">
        <v>26970301060.09</v>
      </c>
      <c r="F238" s="14">
        <v>1000000000</v>
      </c>
      <c r="G238" s="14"/>
      <c r="H238" s="14">
        <v>1521110000</v>
      </c>
      <c r="I238" s="13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</row>
    <row r="239" spans="1:123" x14ac:dyDescent="0.25">
      <c r="C239" s="17"/>
      <c r="D239" s="16" t="s">
        <v>4</v>
      </c>
      <c r="E239" s="15">
        <v>9311838540</v>
      </c>
      <c r="F239" s="14">
        <v>0</v>
      </c>
      <c r="G239" s="14"/>
      <c r="H239" s="14">
        <v>319400000</v>
      </c>
      <c r="I239" s="13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</row>
    <row r="240" spans="1:123" x14ac:dyDescent="0.25">
      <c r="C240" s="20" t="s">
        <v>9</v>
      </c>
      <c r="D240" s="20" t="s">
        <v>7</v>
      </c>
      <c r="E240" s="19"/>
      <c r="F240" s="18">
        <v>320000000</v>
      </c>
      <c r="G240" s="18">
        <v>2050000000</v>
      </c>
      <c r="H240" s="18"/>
      <c r="I240" s="8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</row>
    <row r="241" spans="3:49" x14ac:dyDescent="0.25">
      <c r="C241" s="17"/>
      <c r="D241" s="16" t="s">
        <v>6</v>
      </c>
      <c r="E241" s="15"/>
      <c r="F241" s="14">
        <v>140000000</v>
      </c>
      <c r="G241" s="14">
        <v>210000000</v>
      </c>
      <c r="H241" s="14"/>
      <c r="I241" s="13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</row>
    <row r="242" spans="3:49" x14ac:dyDescent="0.25">
      <c r="C242" s="17"/>
      <c r="D242" s="16" t="s">
        <v>5</v>
      </c>
      <c r="E242" s="15"/>
      <c r="F242" s="14">
        <v>180000000</v>
      </c>
      <c r="G242" s="14">
        <v>1840000000</v>
      </c>
      <c r="H242" s="14"/>
      <c r="I242" s="13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</row>
    <row r="243" spans="3:49" x14ac:dyDescent="0.25">
      <c r="C243" s="17"/>
      <c r="D243" s="16" t="s">
        <v>4</v>
      </c>
      <c r="E243" s="15"/>
      <c r="F243" s="14">
        <v>350856000</v>
      </c>
      <c r="G243" s="14">
        <v>142854600</v>
      </c>
      <c r="H243" s="14"/>
      <c r="I243" s="1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</row>
    <row r="244" spans="3:49" x14ac:dyDescent="0.25">
      <c r="C244" s="20" t="s">
        <v>8</v>
      </c>
      <c r="D244" s="20" t="s">
        <v>7</v>
      </c>
      <c r="E244" s="19">
        <v>1100000000</v>
      </c>
      <c r="F244" s="18">
        <v>70000000</v>
      </c>
      <c r="G244" s="18"/>
      <c r="H244" s="18">
        <v>300000000</v>
      </c>
      <c r="I244" s="8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</row>
    <row r="245" spans="3:49" x14ac:dyDescent="0.25">
      <c r="C245" s="17"/>
      <c r="D245" s="16" t="s">
        <v>6</v>
      </c>
      <c r="E245" s="15">
        <v>500000000</v>
      </c>
      <c r="F245" s="14">
        <v>3973000</v>
      </c>
      <c r="G245" s="14"/>
      <c r="H245" s="14">
        <v>299330000</v>
      </c>
      <c r="I245" s="13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</row>
    <row r="246" spans="3:49" x14ac:dyDescent="0.25">
      <c r="C246" s="17"/>
      <c r="D246" s="16" t="s">
        <v>5</v>
      </c>
      <c r="E246" s="15">
        <v>600000000</v>
      </c>
      <c r="F246" s="14">
        <v>66027000</v>
      </c>
      <c r="G246" s="14"/>
      <c r="H246" s="14">
        <v>670000</v>
      </c>
      <c r="I246" s="13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</row>
    <row r="247" spans="3:49" x14ac:dyDescent="0.25">
      <c r="C247" s="17"/>
      <c r="D247" s="16" t="s">
        <v>4</v>
      </c>
      <c r="E247" s="15">
        <v>1461650000</v>
      </c>
      <c r="F247" s="14">
        <v>12672280.800000001</v>
      </c>
      <c r="G247" s="14"/>
      <c r="H247" s="14">
        <v>103367888</v>
      </c>
      <c r="I247" s="13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</row>
    <row r="248" spans="3:49" x14ac:dyDescent="0.25">
      <c r="C248" s="12" t="s">
        <v>3</v>
      </c>
      <c r="D248" s="11"/>
      <c r="E248" s="10">
        <v>31267500000</v>
      </c>
      <c r="F248" s="9">
        <v>1390000000</v>
      </c>
      <c r="G248" s="9">
        <v>2050000000</v>
      </c>
      <c r="H248" s="9">
        <v>2100000000</v>
      </c>
      <c r="I248" s="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</row>
    <row r="249" spans="3:49" x14ac:dyDescent="0.25">
      <c r="C249" s="12" t="s">
        <v>2</v>
      </c>
      <c r="D249" s="11"/>
      <c r="E249" s="10">
        <v>3697198939.9099998</v>
      </c>
      <c r="F249" s="9">
        <v>143973000</v>
      </c>
      <c r="G249" s="9">
        <v>210000000</v>
      </c>
      <c r="H249" s="9">
        <v>578220000</v>
      </c>
      <c r="I249" s="8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</row>
    <row r="250" spans="3:49" x14ac:dyDescent="0.25">
      <c r="C250" s="12" t="s">
        <v>1</v>
      </c>
      <c r="D250" s="11"/>
      <c r="E250" s="10">
        <v>27570301060.09</v>
      </c>
      <c r="F250" s="9">
        <v>1246027000</v>
      </c>
      <c r="G250" s="9">
        <v>1840000000</v>
      </c>
      <c r="H250" s="9">
        <v>1521780000</v>
      </c>
      <c r="I250" s="8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</row>
    <row r="251" spans="3:49" x14ac:dyDescent="0.25">
      <c r="C251" s="7" t="s">
        <v>0</v>
      </c>
      <c r="D251" s="6"/>
      <c r="E251" s="5">
        <v>10773488540</v>
      </c>
      <c r="F251" s="4">
        <v>363528280.80000001</v>
      </c>
      <c r="G251" s="4">
        <v>142854600</v>
      </c>
      <c r="H251" s="4">
        <v>422767888</v>
      </c>
      <c r="I251" s="3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</row>
    <row r="252" spans="3:49" x14ac:dyDescent="0.25">
      <c r="D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</row>
    <row r="253" spans="3:49" x14ac:dyDescent="0.25">
      <c r="D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</row>
    <row r="254" spans="3:49" x14ac:dyDescent="0.25">
      <c r="D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</row>
    <row r="255" spans="3:49" x14ac:dyDescent="0.25">
      <c r="D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</row>
    <row r="256" spans="3:49" x14ac:dyDescent="0.25">
      <c r="D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</row>
    <row r="257" spans="4:49" x14ac:dyDescent="0.25">
      <c r="D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</row>
    <row r="258" spans="4:49" x14ac:dyDescent="0.25">
      <c r="D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</row>
    <row r="259" spans="4:49" x14ac:dyDescent="0.25">
      <c r="D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</row>
    <row r="260" spans="4:49" x14ac:dyDescent="0.25">
      <c r="D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</row>
    <row r="261" spans="4:49" x14ac:dyDescent="0.25">
      <c r="D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</row>
    <row r="262" spans="4:49" x14ac:dyDescent="0.25">
      <c r="D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</row>
    <row r="263" spans="4:49" x14ac:dyDescent="0.25">
      <c r="D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</row>
    <row r="264" spans="4:49" x14ac:dyDescent="0.25">
      <c r="D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</row>
    <row r="265" spans="4:49" x14ac:dyDescent="0.25">
      <c r="D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</row>
    <row r="266" spans="4:49" x14ac:dyDescent="0.25">
      <c r="D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</row>
    <row r="267" spans="4:49" x14ac:dyDescent="0.25">
      <c r="D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</row>
    <row r="268" spans="4:49" x14ac:dyDescent="0.25">
      <c r="D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</row>
    <row r="269" spans="4:49" x14ac:dyDescent="0.25">
      <c r="D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</row>
    <row r="270" spans="4:49" x14ac:dyDescent="0.25">
      <c r="D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</row>
    <row r="271" spans="4:49" x14ac:dyDescent="0.25">
      <c r="D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</row>
    <row r="272" spans="4:49" x14ac:dyDescent="0.25">
      <c r="D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</row>
    <row r="273" spans="4:49" x14ac:dyDescent="0.25">
      <c r="D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</row>
    <row r="274" spans="4:49" x14ac:dyDescent="0.25">
      <c r="D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</row>
    <row r="275" spans="4:49" x14ac:dyDescent="0.25">
      <c r="D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</row>
    <row r="276" spans="4:49" x14ac:dyDescent="0.25">
      <c r="D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</row>
    <row r="277" spans="4:49" x14ac:dyDescent="0.25">
      <c r="D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</row>
    <row r="278" spans="4:49" x14ac:dyDescent="0.25">
      <c r="D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</row>
    <row r="279" spans="4:49" x14ac:dyDescent="0.25">
      <c r="D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</row>
    <row r="280" spans="4:49" x14ac:dyDescent="0.25">
      <c r="D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</row>
    <row r="281" spans="4:49" x14ac:dyDescent="0.25">
      <c r="D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</row>
    <row r="282" spans="4:49" x14ac:dyDescent="0.25">
      <c r="D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</row>
    <row r="283" spans="4:49" x14ac:dyDescent="0.25">
      <c r="D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</row>
    <row r="284" spans="4:49" x14ac:dyDescent="0.25">
      <c r="D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</row>
    <row r="285" spans="4:49" x14ac:dyDescent="0.25">
      <c r="D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</row>
    <row r="286" spans="4:49" x14ac:dyDescent="0.25">
      <c r="D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</row>
    <row r="287" spans="4:49" x14ac:dyDescent="0.25">
      <c r="D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</row>
    <row r="288" spans="4:49" x14ac:dyDescent="0.25">
      <c r="D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</row>
    <row r="289" spans="4:49" x14ac:dyDescent="0.25">
      <c r="D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</row>
    <row r="290" spans="4:49" x14ac:dyDescent="0.25">
      <c r="D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</row>
    <row r="291" spans="4:49" x14ac:dyDescent="0.25">
      <c r="D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</row>
    <row r="292" spans="4:49" x14ac:dyDescent="0.25">
      <c r="D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</row>
    <row r="293" spans="4:49" x14ac:dyDescent="0.25">
      <c r="D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</row>
    <row r="294" spans="4:49" x14ac:dyDescent="0.25">
      <c r="D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</row>
    <row r="295" spans="4:49" x14ac:dyDescent="0.25">
      <c r="D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</row>
    <row r="296" spans="4:49" x14ac:dyDescent="0.25">
      <c r="D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</row>
    <row r="297" spans="4:49" x14ac:dyDescent="0.25">
      <c r="D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</row>
    <row r="298" spans="4:49" x14ac:dyDescent="0.25">
      <c r="D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</row>
    <row r="299" spans="4:49" x14ac:dyDescent="0.25">
      <c r="D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</row>
    <row r="300" spans="4:49" x14ac:dyDescent="0.25">
      <c r="D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</row>
    <row r="301" spans="4:49" x14ac:dyDescent="0.25">
      <c r="D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</row>
    <row r="302" spans="4:49" x14ac:dyDescent="0.25">
      <c r="D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</row>
    <row r="303" spans="4:49" x14ac:dyDescent="0.25">
      <c r="D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</row>
    <row r="304" spans="4:49" x14ac:dyDescent="0.25">
      <c r="D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</row>
    <row r="305" spans="4:49" x14ac:dyDescent="0.25">
      <c r="D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</row>
    <row r="306" spans="4:49" x14ac:dyDescent="0.25">
      <c r="D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</row>
    <row r="307" spans="4:49" x14ac:dyDescent="0.25">
      <c r="D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</row>
    <row r="308" spans="4:49" x14ac:dyDescent="0.25">
      <c r="D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</row>
    <row r="309" spans="4:49" x14ac:dyDescent="0.25">
      <c r="D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</row>
    <row r="310" spans="4:49" x14ac:dyDescent="0.25">
      <c r="D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</row>
    <row r="311" spans="4:49" x14ac:dyDescent="0.25">
      <c r="D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</row>
    <row r="312" spans="4:49" x14ac:dyDescent="0.25">
      <c r="D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</row>
    <row r="313" spans="4:49" x14ac:dyDescent="0.25">
      <c r="D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</row>
    <row r="314" spans="4:49" x14ac:dyDescent="0.25">
      <c r="D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</row>
    <row r="315" spans="4:49" x14ac:dyDescent="0.25">
      <c r="D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</row>
    <row r="316" spans="4:49" x14ac:dyDescent="0.25">
      <c r="D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</row>
    <row r="317" spans="4:49" x14ac:dyDescent="0.25">
      <c r="D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</row>
    <row r="318" spans="4:49" x14ac:dyDescent="0.25">
      <c r="D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</row>
    <row r="319" spans="4:49" x14ac:dyDescent="0.25">
      <c r="D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</row>
    <row r="320" spans="4:49" x14ac:dyDescent="0.25">
      <c r="D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</row>
    <row r="321" spans="4:49" x14ac:dyDescent="0.25">
      <c r="D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</row>
    <row r="322" spans="4:49" x14ac:dyDescent="0.25">
      <c r="D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</row>
    <row r="323" spans="4:49" x14ac:dyDescent="0.25">
      <c r="D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</row>
    <row r="324" spans="4:49" x14ac:dyDescent="0.25">
      <c r="D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</row>
    <row r="325" spans="4:49" x14ac:dyDescent="0.25">
      <c r="D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</row>
    <row r="326" spans="4:49" x14ac:dyDescent="0.25">
      <c r="D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</row>
    <row r="327" spans="4:49" x14ac:dyDescent="0.25">
      <c r="D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</row>
    <row r="328" spans="4:49" x14ac:dyDescent="0.25">
      <c r="D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</row>
    <row r="329" spans="4:49" x14ac:dyDescent="0.25">
      <c r="D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</row>
    <row r="330" spans="4:49" x14ac:dyDescent="0.25">
      <c r="D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</row>
    <row r="331" spans="4:49" x14ac:dyDescent="0.25">
      <c r="D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</row>
    <row r="332" spans="4:49" x14ac:dyDescent="0.25">
      <c r="D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</row>
    <row r="333" spans="4:49" x14ac:dyDescent="0.25">
      <c r="D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</row>
    <row r="334" spans="4:49" x14ac:dyDescent="0.25">
      <c r="D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</row>
    <row r="335" spans="4:49" x14ac:dyDescent="0.25">
      <c r="D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</row>
    <row r="336" spans="4:49" x14ac:dyDescent="0.25">
      <c r="D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</row>
    <row r="337" spans="4:49" x14ac:dyDescent="0.25">
      <c r="D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</row>
    <row r="338" spans="4:49" x14ac:dyDescent="0.25">
      <c r="D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</row>
    <row r="339" spans="4:49" x14ac:dyDescent="0.25">
      <c r="D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</row>
    <row r="340" spans="4:49" x14ac:dyDescent="0.25">
      <c r="D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</row>
    <row r="341" spans="4:49" x14ac:dyDescent="0.25">
      <c r="D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</row>
    <row r="342" spans="4:49" x14ac:dyDescent="0.25">
      <c r="D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</row>
    <row r="343" spans="4:49" x14ac:dyDescent="0.25">
      <c r="D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</row>
    <row r="344" spans="4:49" x14ac:dyDescent="0.25">
      <c r="D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</row>
    <row r="345" spans="4:49" x14ac:dyDescent="0.25">
      <c r="D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</row>
    <row r="346" spans="4:49" x14ac:dyDescent="0.25">
      <c r="D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</row>
    <row r="347" spans="4:49" x14ac:dyDescent="0.25">
      <c r="D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</row>
    <row r="348" spans="4:49" x14ac:dyDescent="0.25">
      <c r="D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</row>
    <row r="349" spans="4:49" x14ac:dyDescent="0.25">
      <c r="D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</row>
    <row r="350" spans="4:49" x14ac:dyDescent="0.25">
      <c r="D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</row>
    <row r="351" spans="4:49" x14ac:dyDescent="0.25">
      <c r="D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</row>
    <row r="352" spans="4:49" x14ac:dyDescent="0.25">
      <c r="D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</row>
    <row r="353" spans="4:49" x14ac:dyDescent="0.25">
      <c r="D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</row>
    <row r="354" spans="4:49" x14ac:dyDescent="0.25">
      <c r="D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</row>
    <row r="355" spans="4:49" x14ac:dyDescent="0.25">
      <c r="D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</row>
    <row r="356" spans="4:49" x14ac:dyDescent="0.25">
      <c r="D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</row>
    <row r="357" spans="4:49" x14ac:dyDescent="0.25">
      <c r="D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</row>
    <row r="358" spans="4:49" x14ac:dyDescent="0.25">
      <c r="D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</row>
    <row r="359" spans="4:49" x14ac:dyDescent="0.25">
      <c r="D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</row>
    <row r="360" spans="4:49" x14ac:dyDescent="0.25">
      <c r="D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</row>
    <row r="361" spans="4:49" x14ac:dyDescent="0.25">
      <c r="D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</row>
    <row r="362" spans="4:49" x14ac:dyDescent="0.25">
      <c r="D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</row>
    <row r="363" spans="4:49" x14ac:dyDescent="0.25">
      <c r="D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</row>
    <row r="364" spans="4:49" x14ac:dyDescent="0.25">
      <c r="D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</row>
    <row r="365" spans="4:49" x14ac:dyDescent="0.25">
      <c r="D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</row>
    <row r="366" spans="4:49" x14ac:dyDescent="0.25">
      <c r="D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</row>
    <row r="367" spans="4:49" x14ac:dyDescent="0.25">
      <c r="D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</row>
    <row r="368" spans="4:49" x14ac:dyDescent="0.25">
      <c r="D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</row>
    <row r="369" spans="4:49" x14ac:dyDescent="0.25">
      <c r="D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</row>
    <row r="370" spans="4:49" x14ac:dyDescent="0.25">
      <c r="D370"/>
    </row>
    <row r="371" spans="4:49" x14ac:dyDescent="0.25">
      <c r="D371"/>
    </row>
    <row r="372" spans="4:49" x14ac:dyDescent="0.25">
      <c r="D372"/>
    </row>
    <row r="373" spans="4:49" x14ac:dyDescent="0.25">
      <c r="D373"/>
    </row>
    <row r="374" spans="4:49" x14ac:dyDescent="0.25">
      <c r="D374"/>
    </row>
    <row r="375" spans="4:49" x14ac:dyDescent="0.25">
      <c r="D375"/>
    </row>
    <row r="376" spans="4:49" x14ac:dyDescent="0.25">
      <c r="D376"/>
    </row>
    <row r="377" spans="4:49" x14ac:dyDescent="0.25">
      <c r="D377"/>
    </row>
    <row r="378" spans="4:49" x14ac:dyDescent="0.25">
      <c r="D378"/>
    </row>
    <row r="379" spans="4:49" x14ac:dyDescent="0.25">
      <c r="D379"/>
    </row>
    <row r="380" spans="4:49" x14ac:dyDescent="0.25">
      <c r="D380"/>
    </row>
    <row r="381" spans="4:49" x14ac:dyDescent="0.25">
      <c r="D381"/>
    </row>
    <row r="382" spans="4:49" x14ac:dyDescent="0.25">
      <c r="D382"/>
    </row>
    <row r="383" spans="4:49" x14ac:dyDescent="0.25">
      <c r="D383"/>
    </row>
    <row r="384" spans="4:49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</sheetData>
  <mergeCells count="1">
    <mergeCell ref="A1:K1"/>
  </mergeCells>
  <pageMargins left="0.7" right="0.7" top="0.75" bottom="0.75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Borçlanma ve Diğer Araç İhracı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Ahmetcan ÖZTÜRK</dc:creator>
  <cp:lastModifiedBy>Ahmetcan ÖZTÜRK</cp:lastModifiedBy>
  <dcterms:created xsi:type="dcterms:W3CDTF">2016-02-17T14:45:01Z</dcterms:created>
  <dcterms:modified xsi:type="dcterms:W3CDTF">2016-02-17T14:46:53Z</dcterms:modified>
</cp:coreProperties>
</file>