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nDocsDesktop\Web\"/>
    </mc:Choice>
  </mc:AlternateContent>
  <bookViews>
    <workbookView xWindow="0" yWindow="0" windowWidth="28800" windowHeight="12435"/>
  </bookViews>
  <sheets>
    <sheet name="Borçlanma ve Diğer SPA İhracı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J4" i="1"/>
  <c r="L4" i="1"/>
  <c r="J5" i="1"/>
  <c r="L5" i="1"/>
  <c r="J6" i="1"/>
  <c r="L6" i="1"/>
  <c r="J7" i="1"/>
  <c r="L7" i="1"/>
  <c r="P8" i="1"/>
  <c r="J9" i="1"/>
  <c r="L9" i="1"/>
  <c r="P10" i="1"/>
  <c r="J11" i="1"/>
  <c r="L11" i="1"/>
  <c r="J12" i="1"/>
  <c r="L12" i="1"/>
  <c r="P13" i="1"/>
  <c r="J14" i="1"/>
  <c r="L14" i="1"/>
  <c r="P15" i="1"/>
  <c r="J16" i="1"/>
  <c r="L16" i="1"/>
  <c r="J17" i="1"/>
  <c r="L17" i="1"/>
  <c r="J18" i="1"/>
  <c r="L18" i="1"/>
  <c r="J19" i="1"/>
  <c r="L19" i="1"/>
  <c r="J20" i="1"/>
  <c r="L20" i="1"/>
  <c r="P21" i="1"/>
  <c r="J22" i="1"/>
  <c r="L22" i="1"/>
  <c r="J23" i="1"/>
  <c r="L23" i="1"/>
  <c r="P24" i="1"/>
  <c r="J25" i="1"/>
  <c r="L25" i="1"/>
  <c r="J26" i="1"/>
  <c r="L26" i="1"/>
  <c r="J27" i="1"/>
  <c r="L27" i="1"/>
  <c r="J28" i="1"/>
  <c r="L28" i="1"/>
  <c r="J29" i="1"/>
  <c r="L29" i="1"/>
  <c r="P30" i="1"/>
  <c r="P31" i="1"/>
  <c r="J32" i="1"/>
  <c r="L32" i="1"/>
  <c r="P33" i="1"/>
  <c r="J34" i="1"/>
  <c r="L34" i="1"/>
  <c r="J35" i="1"/>
  <c r="L35" i="1"/>
  <c r="P36" i="1"/>
  <c r="J37" i="1"/>
  <c r="L37" i="1"/>
  <c r="J38" i="1"/>
  <c r="L38" i="1"/>
  <c r="J39" i="1"/>
  <c r="L39" i="1"/>
  <c r="P40" i="1"/>
  <c r="J41" i="1"/>
  <c r="L41" i="1"/>
  <c r="J42" i="1"/>
  <c r="L42" i="1"/>
  <c r="J43" i="1"/>
  <c r="L43" i="1"/>
  <c r="J44" i="1"/>
  <c r="L44" i="1"/>
  <c r="J45" i="1"/>
  <c r="L45" i="1"/>
  <c r="P46" i="1"/>
  <c r="J47" i="1"/>
  <c r="L47" i="1"/>
  <c r="J48" i="1"/>
  <c r="L48" i="1"/>
  <c r="J49" i="1"/>
  <c r="L49" i="1"/>
  <c r="P50" i="1"/>
  <c r="P51" i="1"/>
  <c r="J52" i="1"/>
  <c r="L52" i="1"/>
  <c r="J53" i="1"/>
  <c r="L53" i="1"/>
  <c r="J54" i="1"/>
  <c r="L54" i="1"/>
  <c r="J55" i="1"/>
  <c r="L55" i="1"/>
  <c r="P56" i="1"/>
  <c r="J57" i="1"/>
  <c r="L57" i="1"/>
  <c r="J58" i="1"/>
  <c r="L58" i="1"/>
  <c r="J59" i="1"/>
  <c r="L59" i="1"/>
  <c r="J60" i="1"/>
  <c r="L60" i="1"/>
  <c r="J61" i="1"/>
  <c r="L61" i="1"/>
  <c r="J62" i="1"/>
  <c r="L62" i="1"/>
  <c r="J63" i="1"/>
  <c r="L63" i="1"/>
  <c r="J64" i="1"/>
  <c r="L64" i="1"/>
  <c r="J65" i="1"/>
  <c r="L65" i="1"/>
  <c r="P66" i="1"/>
  <c r="J67" i="1"/>
  <c r="L67" i="1"/>
  <c r="J68" i="1"/>
  <c r="L68" i="1"/>
  <c r="J69" i="1"/>
  <c r="L69" i="1"/>
  <c r="J70" i="1"/>
  <c r="L70" i="1"/>
  <c r="J71" i="1"/>
  <c r="L71" i="1"/>
  <c r="J72" i="1"/>
  <c r="L72" i="1"/>
  <c r="J73" i="1"/>
  <c r="L73" i="1"/>
  <c r="J74" i="1"/>
  <c r="L74" i="1"/>
  <c r="J75" i="1"/>
  <c r="L75" i="1"/>
  <c r="P76" i="1"/>
  <c r="J77" i="1"/>
  <c r="L77" i="1"/>
  <c r="J78" i="1"/>
  <c r="L78" i="1"/>
  <c r="J79" i="1"/>
  <c r="L79" i="1"/>
  <c r="J80" i="1"/>
  <c r="L80" i="1"/>
  <c r="J81" i="1"/>
  <c r="L81" i="1"/>
  <c r="J82" i="1"/>
  <c r="L82" i="1"/>
  <c r="P83" i="1"/>
  <c r="J84" i="1"/>
  <c r="L84" i="1"/>
  <c r="J85" i="1"/>
  <c r="L85" i="1"/>
  <c r="P86" i="1"/>
  <c r="J87" i="1"/>
  <c r="L87" i="1"/>
  <c r="J88" i="1"/>
  <c r="L88" i="1"/>
  <c r="P89" i="1"/>
  <c r="J90" i="1"/>
  <c r="L90" i="1"/>
  <c r="J91" i="1"/>
  <c r="L91" i="1"/>
  <c r="J92" i="1"/>
  <c r="L92" i="1"/>
  <c r="J93" i="1"/>
  <c r="L93" i="1"/>
  <c r="J94" i="1"/>
  <c r="L94" i="1"/>
  <c r="J95" i="1"/>
  <c r="L95" i="1"/>
  <c r="J96" i="1"/>
  <c r="L96" i="1"/>
  <c r="J97" i="1"/>
  <c r="L97" i="1"/>
  <c r="J98" i="1"/>
  <c r="L98" i="1"/>
  <c r="J99" i="1"/>
  <c r="L99" i="1"/>
  <c r="J100" i="1"/>
  <c r="L100" i="1"/>
  <c r="J101" i="1"/>
  <c r="L101" i="1"/>
  <c r="J102" i="1"/>
  <c r="L102" i="1"/>
  <c r="J103" i="1"/>
  <c r="L103" i="1"/>
  <c r="J104" i="1"/>
  <c r="L104" i="1"/>
  <c r="J105" i="1"/>
  <c r="L105" i="1"/>
  <c r="J106" i="1"/>
  <c r="L106" i="1"/>
  <c r="P107" i="1"/>
  <c r="J108" i="1"/>
  <c r="L108" i="1"/>
  <c r="J109" i="1"/>
  <c r="L109" i="1"/>
  <c r="J110" i="1"/>
  <c r="L110" i="1"/>
  <c r="J111" i="1"/>
  <c r="L111" i="1"/>
  <c r="J112" i="1"/>
  <c r="L112" i="1"/>
  <c r="J113" i="1"/>
  <c r="L113" i="1"/>
  <c r="L114" i="1"/>
  <c r="P114" i="1"/>
  <c r="J115" i="1"/>
  <c r="L115" i="1"/>
  <c r="J116" i="1"/>
  <c r="L116" i="1"/>
  <c r="J117" i="1"/>
  <c r="L117" i="1"/>
  <c r="J118" i="1"/>
  <c r="L118" i="1"/>
  <c r="J119" i="1"/>
  <c r="L119" i="1"/>
  <c r="J120" i="1"/>
  <c r="L120" i="1"/>
  <c r="J121" i="1"/>
  <c r="L121" i="1"/>
  <c r="J122" i="1"/>
  <c r="L122" i="1"/>
  <c r="J123" i="1"/>
  <c r="L123" i="1"/>
  <c r="J124" i="1"/>
  <c r="L124" i="1"/>
  <c r="J125" i="1"/>
  <c r="L125" i="1"/>
  <c r="J126" i="1"/>
  <c r="L126" i="1"/>
  <c r="J127" i="1"/>
  <c r="L127" i="1"/>
  <c r="J128" i="1"/>
  <c r="L128" i="1"/>
  <c r="J129" i="1"/>
  <c r="L129" i="1"/>
  <c r="J130" i="1"/>
  <c r="L130" i="1"/>
  <c r="J131" i="1"/>
  <c r="L131" i="1"/>
  <c r="J132" i="1"/>
  <c r="L132" i="1"/>
  <c r="J133" i="1"/>
  <c r="L133" i="1"/>
  <c r="J134" i="1"/>
  <c r="L134" i="1"/>
  <c r="J135" i="1"/>
  <c r="L135" i="1"/>
  <c r="J136" i="1"/>
  <c r="L136" i="1"/>
  <c r="L137" i="1"/>
  <c r="P137" i="1"/>
  <c r="J138" i="1"/>
  <c r="L138" i="1"/>
  <c r="J139" i="1"/>
  <c r="L139" i="1"/>
  <c r="J140" i="1"/>
  <c r="L140" i="1"/>
  <c r="L141" i="1"/>
  <c r="P141" i="1"/>
  <c r="J142" i="1"/>
  <c r="L142" i="1"/>
  <c r="J143" i="1"/>
  <c r="L143" i="1"/>
  <c r="J144" i="1"/>
  <c r="L144" i="1"/>
  <c r="P145" i="1"/>
  <c r="L146" i="1"/>
  <c r="P146" i="1"/>
  <c r="J147" i="1"/>
  <c r="L147" i="1"/>
  <c r="J148" i="1"/>
  <c r="L148" i="1"/>
  <c r="L149" i="1"/>
  <c r="P149" i="1"/>
  <c r="L150" i="1"/>
  <c r="P150" i="1"/>
  <c r="J151" i="1"/>
  <c r="L151" i="1"/>
  <c r="J152" i="1"/>
  <c r="L152" i="1"/>
  <c r="J153" i="1"/>
  <c r="L153" i="1"/>
  <c r="J154" i="1"/>
  <c r="L154" i="1"/>
  <c r="J155" i="1"/>
  <c r="L155" i="1"/>
  <c r="J156" i="1"/>
  <c r="L156" i="1"/>
  <c r="J157" i="1"/>
  <c r="L157" i="1"/>
  <c r="J158" i="1"/>
  <c r="L158" i="1"/>
  <c r="J159" i="1"/>
  <c r="L159" i="1"/>
  <c r="J160" i="1"/>
  <c r="L160" i="1"/>
  <c r="L161" i="1"/>
  <c r="P161" i="1"/>
  <c r="J162" i="1"/>
  <c r="L162" i="1"/>
  <c r="J163" i="1"/>
  <c r="L163" i="1"/>
</calcChain>
</file>

<file path=xl/sharedStrings.xml><?xml version="1.0" encoding="utf-8"?>
<sst xmlns="http://schemas.openxmlformats.org/spreadsheetml/2006/main" count="1007" uniqueCount="193">
  <si>
    <t>Total  Yurtdışı Satışı Gerçekleşen Nominal Tutar** (TL)</t>
  </si>
  <si>
    <t>Total  Yurtdışı Satışa Hazır Nominal Tutar</t>
  </si>
  <si>
    <t>Total  Yurtdışı Tertip İhraç Belgesi Verilen Nominal Tutar</t>
  </si>
  <si>
    <t>Total  Yurtdışı İhraç Tavanı Nominal Tutar</t>
  </si>
  <si>
    <t xml:space="preserve"> Yurtdışı Satışı Gerçekleşen Nominal Tutar** (TL)</t>
  </si>
  <si>
    <t xml:space="preserve"> Yurtdışı Satışa Hazır Nominal Tutar</t>
  </si>
  <si>
    <t xml:space="preserve"> Yurtdışı Tertip İhraç Belgesi Verilen Nominal Tutar</t>
  </si>
  <si>
    <t xml:space="preserve"> Yurtdışı İhraç Tavanı Nominal Tutar</t>
  </si>
  <si>
    <t>Reel Sektör</t>
  </si>
  <si>
    <t>Fonlar</t>
  </si>
  <si>
    <t>Finansal Kurum</t>
  </si>
  <si>
    <t>Banka</t>
  </si>
  <si>
    <t>Genel Toplam</t>
  </si>
  <si>
    <t>(blank)</t>
  </si>
  <si>
    <t>Türk Lirası</t>
  </si>
  <si>
    <t>Malezya Ringgiti</t>
  </si>
  <si>
    <t>Avro</t>
  </si>
  <si>
    <t>ABD Doları</t>
  </si>
  <si>
    <t>Data</t>
  </si>
  <si>
    <t>Grubu</t>
  </si>
  <si>
    <t>Toplam Yurtiçi Satışa Hazır Nominal Tutar (TL)</t>
  </si>
  <si>
    <t>Toplam Yurtiçi Satışı Gerçekleşen Nominal Tutar (TL)</t>
  </si>
  <si>
    <t>Toplam Yurtiçi İhraç Tavanı Nominal Tutar ABD Doları Karşılığı*</t>
  </si>
  <si>
    <t>Toplam Yurtiçi İhraç Tavanı Nominal Tutar (TL)</t>
  </si>
  <si>
    <t>** 31.12.2014 tarihindeki TCMB Döviz Satış Kuru kullanılmıştır.</t>
  </si>
  <si>
    <t>* Kurul karar tarihindeki TCMB Döviz Satış Kuru kullanılmıştır.</t>
  </si>
  <si>
    <t>Borçlanma Aracı</t>
  </si>
  <si>
    <t>Türkerler İnşaat Turizm Madencilik Enerji Üretim Ticaret ve Sanayi A.Ş.</t>
  </si>
  <si>
    <t>Katmeciler Araç Üstü Ekipman Sanayi ve Ticaret A.Ş.</t>
  </si>
  <si>
    <t>Baysan Trafo Radyatörleri Sanayi ve Ticaret A.Ş.</t>
  </si>
  <si>
    <t>Tiryaki Agro Gıda Sanayi ve Ticaret A.Ş.</t>
  </si>
  <si>
    <t>Kredi Alta Faktoring A.Ş.</t>
  </si>
  <si>
    <t>Limak Yatırım Enerji Üretim İşletme Hizmetleri ve İnşaat A.Ş.</t>
  </si>
  <si>
    <t>Demirer Enerji Üretim Sanayi ve Ticaret A.Ş.</t>
  </si>
  <si>
    <t>Yapı Kredi Yatırım Menkul Değerler A.Ş.</t>
  </si>
  <si>
    <t>Vera Varlık Yönetim A.Ş.</t>
  </si>
  <si>
    <t>Aktif Yatırım Bankası A.Ş.</t>
  </si>
  <si>
    <t>Kira Sertifikası</t>
  </si>
  <si>
    <t>TFKB Varlık Kiralama A.Ş.</t>
  </si>
  <si>
    <t>Türkiye Garanti Bankası A.Ş.</t>
  </si>
  <si>
    <t>Gedik Yatırım Menkul Değerler A.Ş.</t>
  </si>
  <si>
    <t>Yüksel İnşaat A.Ş.</t>
  </si>
  <si>
    <t>Derimod Konfeksiyon Ayakkabı Deri Sanayi ve Ticaret A.Ş.</t>
  </si>
  <si>
    <t>Burgan Finansal Kiralama A.Ş.</t>
  </si>
  <si>
    <t>Yeşil Gayrimenkul Yatırım Ortaklığı A.Ş.</t>
  </si>
  <si>
    <t>Akfa Holding A.Ş.</t>
  </si>
  <si>
    <t>-</t>
  </si>
  <si>
    <t>Neta Yatırım Menkul Değerler A.Ş.</t>
  </si>
  <si>
    <t>VTMK</t>
  </si>
  <si>
    <t>Denizbank A.Ş.</t>
  </si>
  <si>
    <t>Sarten Ambalaj Sanayi ve Ticaret A.Ş.</t>
  </si>
  <si>
    <t>Derindere Turizm Otomotiv Sanayi ve Ticaret A.Ş.</t>
  </si>
  <si>
    <t>Garanti Filo Yönetimi Hizmetleri A.Ş.</t>
  </si>
  <si>
    <t>Asya Varlık Kiralama A.Ş.</t>
  </si>
  <si>
    <t>SGT Sanayi ve Ticari Ürünler Dış Ticaret A.Ş.</t>
  </si>
  <si>
    <t>Ağaoğlu Varlık Kiralama A.Ş.</t>
  </si>
  <si>
    <t>Creditwest Bank LTD</t>
  </si>
  <si>
    <t>Işıklar Yatırım Holding A.Ş.</t>
  </si>
  <si>
    <t>Tahsisli/Nitelikli Yatırımcı</t>
  </si>
  <si>
    <t>Tüpraş Türkiye Petrol Rafinerileri A.Ş.</t>
  </si>
  <si>
    <t>Finans Faktoring A.Ş.</t>
  </si>
  <si>
    <t>Yurt Dışı</t>
  </si>
  <si>
    <t>Türkiye Vakıflar Bankası T.A.O.</t>
  </si>
  <si>
    <t>Fibabanka A.Ş.</t>
  </si>
  <si>
    <t>Çalık Enerji Sanayi ve Ticaret A.Ş.</t>
  </si>
  <si>
    <t>Nitelikli Yatırımcı</t>
  </si>
  <si>
    <t>Arbul Entegre Tekstil İşletmeleri A.Ş.</t>
  </si>
  <si>
    <t>Tera Menkul Değerler A.Ş.</t>
  </si>
  <si>
    <t>Nurol Yatırım Bankası A.Ş.</t>
  </si>
  <si>
    <t>Sümer Faktoring A.Ş.</t>
  </si>
  <si>
    <t>Strateji Holding A.Ş.</t>
  </si>
  <si>
    <t>Gözde Girişim Sermayesi Yatırım Ortaklığı A.Ş.</t>
  </si>
  <si>
    <t>Analiz Faktoring A.Ş.</t>
  </si>
  <si>
    <t>Eko Faktoring A.Ş.</t>
  </si>
  <si>
    <t>Akbank T.A.Ş.</t>
  </si>
  <si>
    <t>Ak Finansal Kiralama A.Ş.</t>
  </si>
  <si>
    <t>Koç Finansman A.Ş.</t>
  </si>
  <si>
    <t>Tahsisli</t>
  </si>
  <si>
    <t>İTMK</t>
  </si>
  <si>
    <t>T. Garanti Bankası A.Ş.</t>
  </si>
  <si>
    <t>Tat Gıda Sanayi A.Ş.</t>
  </si>
  <si>
    <t>Odea Bank A.Ş.</t>
  </si>
  <si>
    <t>Ayen Enerji A.Ş.</t>
  </si>
  <si>
    <t>Türkiye Halk Bankası A.Ş.</t>
  </si>
  <si>
    <t>Bis Enerji Elektrik Üretim A.Ş.</t>
  </si>
  <si>
    <t>Bankpozitif Kredi ve Kalkınma Bankası A.Ş.</t>
  </si>
  <si>
    <t>KT Kira Sertifikaları Varlık Kiralama A.Ş.</t>
  </si>
  <si>
    <t>Halka arz/Nitelikli Yatırımcı/Tahsisli</t>
  </si>
  <si>
    <t>Yapı ve Kredi Bankası A.Ş.</t>
  </si>
  <si>
    <t>İNG Bank A.Ş.</t>
  </si>
  <si>
    <t>Garanti Faktoring Hizmetleri A.Ş.</t>
  </si>
  <si>
    <t>Halka Arz</t>
  </si>
  <si>
    <t>Yatırım Kuruluşu Varantı</t>
  </si>
  <si>
    <t>Deutsche Bank AG</t>
  </si>
  <si>
    <t>İnanlar İnşaat A.Ş.</t>
  </si>
  <si>
    <t>Atılım Faktoring A.Ş.</t>
  </si>
  <si>
    <t>Akdeniz Faktoring A.Ş.</t>
  </si>
  <si>
    <t>Zorlu Faktoring A.Ş.</t>
  </si>
  <si>
    <t>ALJ Finansman A.Ş.</t>
  </si>
  <si>
    <t>Aktif Bank Sukuk Varlık Kiralama A.Ş.</t>
  </si>
  <si>
    <t>CVS Makina İnşaat Sanayi ve Ticaret A.Ş.</t>
  </si>
  <si>
    <t>Turkasset Varlık Yönetim A.Ş.</t>
  </si>
  <si>
    <t>Finansbank A.Ş.</t>
  </si>
  <si>
    <t>Türkiye İş Bankası A.Ş.</t>
  </si>
  <si>
    <t>G.Ç.S. Metal Çatı İzolasyon Taahhüt Ticaret ve Sanayi A.Ş.</t>
  </si>
  <si>
    <t>Volkswagen Doğuş Finansman A.Ş.</t>
  </si>
  <si>
    <t>İş Yatırım Menkul Değerler A.Ş.</t>
  </si>
  <si>
    <t>Çağdaş Faktoring A.Ş.</t>
  </si>
  <si>
    <t>Net Holding A.Ş.</t>
  </si>
  <si>
    <t>Yaşar Holding A.Ş.</t>
  </si>
  <si>
    <t>Başer Faktoring A.Ş.</t>
  </si>
  <si>
    <t>Huzur Faktoring A.Ş.</t>
  </si>
  <si>
    <t>Bien Yapı Ürünleri Sanayi Turizm ve Ticaret A.Ş.</t>
  </si>
  <si>
    <t>Karsan Otomotiv Sanayii ve Ticaret A.Ş.</t>
  </si>
  <si>
    <t>Egeli &amp; Co. Yatırım Holding A.Ş.</t>
  </si>
  <si>
    <t>Türk Ekonomi Bankası A.Ş.</t>
  </si>
  <si>
    <t>Türkiye Sınai Kalkınma Bankası A.Ş.</t>
  </si>
  <si>
    <t>Koton Mağazacılık Tekstil Sanayi ve Ticaret A.Ş.</t>
  </si>
  <si>
    <t>Ak Faktoring A.Ş.</t>
  </si>
  <si>
    <t>Korteks Mensucat Sanayi ve Ticaret A.Ş.</t>
  </si>
  <si>
    <t>Akyürek Tüketim Ürünleri Pazarlama Dağıtım ve Ticaret A.Ş.</t>
  </si>
  <si>
    <t>Ulusal Faktoring A.Ş.</t>
  </si>
  <si>
    <t>Bimeks Bilgi İşlem ve Dış Ticaret A.Ş.</t>
  </si>
  <si>
    <t>VDMK</t>
  </si>
  <si>
    <t>Aktif Yatırım Bankası A.Ş. 1 No’lu Kurumsal Varlık Finansman Fonu</t>
  </si>
  <si>
    <t>Erk Pazarlama ve Giyim Sanayi Ticaret A.Ş.</t>
  </si>
  <si>
    <t>Turkish Bank A.Ş.</t>
  </si>
  <si>
    <t>Uşak Seramik Sanayi A.Ş.</t>
  </si>
  <si>
    <t>İş Finansal Kiralama A.Ş.</t>
  </si>
  <si>
    <t>Arçelik A.Ş.</t>
  </si>
  <si>
    <t>TEB Finansman A.Ş.</t>
  </si>
  <si>
    <t>TGS Dış Ticaret A.Ş.</t>
  </si>
  <si>
    <t>TF Varlık Kiralama A.Ş.</t>
  </si>
  <si>
    <t>Şekerbank T.A.Ş.</t>
  </si>
  <si>
    <t>Deniz Finansal Kiralama A.Ş.</t>
  </si>
  <si>
    <t>Destek Faktoring A.Ş.</t>
  </si>
  <si>
    <t>Lider Faktoring A.Ş.</t>
  </si>
  <si>
    <t>Say Reklamcılık Yapı Dekorasyon Proje Taahhüt Sanayi ve Ticaret A.Ş.</t>
  </si>
  <si>
    <t>Yapı Kredi Finansal Kiralama A.O.</t>
  </si>
  <si>
    <t>Doğuş Varlık Kiralama A.Ş.</t>
  </si>
  <si>
    <t>Garanti Finansal Kiralama A.Ş.</t>
  </si>
  <si>
    <t>Çelikler Taahhüt İnşaat ve Sanayi A.Ş.</t>
  </si>
  <si>
    <t>Arzum Elektrikli Ev Aletleri Sanayi ve Ticaret A.Ş.</t>
  </si>
  <si>
    <t>Dünya Göz Hastanesi Sanayi ve Ticaret A.Ş.</t>
  </si>
  <si>
    <t>Aselsan Elektronik Sanayi ve Ticaret A.Ş.</t>
  </si>
  <si>
    <t>Finans Finansal Kiralama A.Ş.</t>
  </si>
  <si>
    <t>Kapital Faktoring A.Ş.</t>
  </si>
  <si>
    <t>Sardes Faktoring A.Ş.</t>
  </si>
  <si>
    <t>Alternatifbank A.Ş.</t>
  </si>
  <si>
    <t>Yapı Kredi Faktoring A.Ş.</t>
  </si>
  <si>
    <t>Strateji Faktoring A.Ş.</t>
  </si>
  <si>
    <t>Hacı Ömer Sabancı Holding A.Ş.</t>
  </si>
  <si>
    <t>Beykoz Doğa Öğretim Yatırım ve Ticaret A.Ş.</t>
  </si>
  <si>
    <t>Boyner Perakende ve Tekstil Yatırımları A.Ş.</t>
  </si>
  <si>
    <t>İş Faktoring A.Ş.</t>
  </si>
  <si>
    <t>YDA inşaat Sanayi ve Ticaret A.Ş.</t>
  </si>
  <si>
    <t>Bereket Varlık Kiralama A.Ş.</t>
  </si>
  <si>
    <t>Mercedes-Benz Finansman Türk A.Ş.</t>
  </si>
  <si>
    <t>Şeker Finansal Kiralama A.Ş.</t>
  </si>
  <si>
    <t>Koç Fiat Kredi Finansman A.Ş.</t>
  </si>
  <si>
    <t>Erişim Faktoring A.Ş.</t>
  </si>
  <si>
    <t>Bossa Ticaret ve Sanayi İşletmeleri T.A.Ş.</t>
  </si>
  <si>
    <t>Turkish Faktoring A.Ş.</t>
  </si>
  <si>
    <t>Deniz Faktoring A.Ş.</t>
  </si>
  <si>
    <t>İş Gayrimenkul Yatırım Ortaklığı A.Ş.</t>
  </si>
  <si>
    <t>Akfen Holding A.Ş.</t>
  </si>
  <si>
    <t>Türk Telekominikasyon A.Ş.</t>
  </si>
  <si>
    <t>The House Cafe Turizm ve Ticaret A.Ş.</t>
  </si>
  <si>
    <t>Aynes Gıda Sanayi ve Ticaret A.Ş.</t>
  </si>
  <si>
    <t>Halka Arz/Tahsisli</t>
  </si>
  <si>
    <t>Fenerbahçe Futbol A.Ş.</t>
  </si>
  <si>
    <t>Kredi Finans Faktoring Hizmetleri A.Ş.</t>
  </si>
  <si>
    <t>Varyap Varlıbaşlar Yapı Sanayi Turizm Yatırımları Ticaret ve Elektrik Üretim A.Ş.</t>
  </si>
  <si>
    <t>Creditwest Faktoring A.Ş.</t>
  </si>
  <si>
    <t>Global Liman İşletmeleri A.Ş.</t>
  </si>
  <si>
    <t>T.C. Ziraat Bankası A.Ş.</t>
  </si>
  <si>
    <t>Yurtdışı Satışı Gerçekleşen Nominal Tutar** (TL)</t>
  </si>
  <si>
    <t>Yurtdışı Satışa Hazır Nominal Tutar</t>
  </si>
  <si>
    <t>Yurtdışı Tertip İhraç Belgesi Verilen Nominal Tutar</t>
  </si>
  <si>
    <t>Yurtdışı İhraç Tavanı Para Birimi</t>
  </si>
  <si>
    <t>Yurtdışı İhraç Tavanı Nominal Tutar</t>
  </si>
  <si>
    <t>Yurtiçi Satışa Hazır Nominal Tutar (TL)</t>
  </si>
  <si>
    <t>Yurtiçi Satışı Gerçekleşen Nominal Tutar (TL)</t>
  </si>
  <si>
    <t>Yurtiçi İhraç Tavanı Nominal Tutar ABD Doları Karşılığı*</t>
  </si>
  <si>
    <t>Yurtiçi İhraç Tavanı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</si>
  <si>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</si>
  <si>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</si>
  <si>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</si>
  <si>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</si>
  <si>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Sermaye Piyasası Aracının Türü</t>
  </si>
  <si>
    <t>Şirket Adı</t>
  </si>
  <si>
    <t>Sıra</t>
  </si>
  <si>
    <t>2014 YILI İZAHNAME/İHRAÇ BELGESİ ONAYLANAN BORÇLANMA VE DİĞER SERMAYE PİYASASI ARAÇLARI ÖZET DURUM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</si>
</sst>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T_L_-;\-* #,##0.00\ _T_L_-;_-* &quot;-&quot;??\ _T_L_-;_-@_-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4" tint="-0.249977111117893"/>
      <name val="Calibri"/>
      <family val="2"/>
      <charset val="162"/>
      <scheme val="minor"/>
    </font>
    <font>
      <sz val="11"/>
      <color theme="1"/>
      <name val="Calibri"/>
      <scheme val="minor"/>
    </font>
    <font>
      <b/>
      <sz val="11"/>
      <color theme="3" tint="0.3999755851924192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 val="double"/>
      <sz val="22"/>
      <color theme="3" tint="0.3999755851924192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0" fontId="3" fillId="0" borderId="8" xfId="0" applyFont="1" applyBorder="1"/>
    <xf numFmtId="0" fontId="3" fillId="0" borderId="7" xfId="0" applyFont="1" applyBorder="1"/>
    <xf numFmtId="164" fontId="0" fillId="0" borderId="9" xfId="0" applyNumberFormat="1" applyBorder="1"/>
    <xf numFmtId="164" fontId="0" fillId="0" borderId="0" xfId="0" applyNumberFormat="1"/>
    <xf numFmtId="164" fontId="0" fillId="0" borderId="10" xfId="0" applyNumberFormat="1" applyBorder="1"/>
    <xf numFmtId="0" fontId="0" fillId="0" borderId="10" xfId="0" applyBorder="1"/>
    <xf numFmtId="0" fontId="3" fillId="0" borderId="11" xfId="0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2" xfId="0" applyNumberFormat="1" applyFont="1" applyBorder="1"/>
    <xf numFmtId="164" fontId="1" fillId="0" borderId="0" xfId="1" applyFont="1"/>
    <xf numFmtId="164" fontId="0" fillId="0" borderId="13" xfId="0" applyNumberFormat="1" applyBorder="1"/>
    <xf numFmtId="0" fontId="3" fillId="0" borderId="10" xfId="0" applyFont="1" applyBorder="1"/>
    <xf numFmtId="164" fontId="1" fillId="0" borderId="0" xfId="1" applyFont="1" applyAlignment="1">
      <alignment wrapText="1"/>
    </xf>
    <xf numFmtId="164" fontId="0" fillId="0" borderId="14" xfId="0" applyNumberForma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0" xfId="0" applyFill="1"/>
    <xf numFmtId="14" fontId="0" fillId="0" borderId="15" xfId="0" applyNumberFormat="1" applyFont="1" applyFill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left" wrapText="1"/>
    </xf>
    <xf numFmtId="0" fontId="6" fillId="0" borderId="0" xfId="0" applyFont="1" applyFill="1" applyBorder="1"/>
    <xf numFmtId="14" fontId="4" fillId="2" borderId="16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left" wrapText="1"/>
    </xf>
    <xf numFmtId="0" fontId="6" fillId="0" borderId="0" xfId="0" applyFont="1"/>
    <xf numFmtId="0" fontId="0" fillId="0" borderId="0" xfId="0" applyFont="1" applyFill="1" applyBorder="1" applyAlignment="1">
      <alignment horizontal="left" wrapText="1"/>
    </xf>
    <xf numFmtId="14" fontId="0" fillId="0" borderId="15" xfId="0" applyNumberFormat="1" applyFon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4" fontId="4" fillId="0" borderId="16" xfId="0" applyNumberFormat="1" applyFont="1" applyBorder="1" applyAlignment="1">
      <alignment wrapText="1"/>
    </xf>
    <xf numFmtId="0" fontId="7" fillId="0" borderId="0" xfId="0" applyFont="1" applyFill="1"/>
    <xf numFmtId="0" fontId="2" fillId="3" borderId="0" xfId="0" applyFont="1" applyFill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9"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540" displayName="Table540" ref="A2:P198" totalsRowShown="0" headerRowDxfId="18" dataDxfId="17" tableBorderDxfId="16">
  <autoFilter ref="A2:P198"/>
  <sortState ref="A3:P198">
    <sortCondition ref="G2:G198"/>
  </sortState>
  <tableColumns count="16">
    <tableColumn id="1" name="Sıra" dataDxfId="15"/>
    <tableColumn id="2" name="Şirket Adı" dataDxfId="14"/>
    <tableColumn id="10" name="Grubu" dataDxfId="13"/>
    <tableColumn id="3" name="Sermaye Piyasası Aracının Türü" dataDxfId="12"/>
    <tableColumn id="5" name="İzahname/İhraç Belgesi_x000a_Başvuru Tarihi" dataDxfId="11"/>
    <tableColumn id="11" name="İşlemden Kaldırma/Olumsuz Sonuçlanma Tarihi" dataDxfId="10"/>
    <tableColumn id="6" name="İzahname/ihraç Belgesi_x000a_Kurul Kararı Tarihi" dataDxfId="9"/>
    <tableColumn id="7" name="Satış Yöntemi_x000a_" dataDxfId="8"/>
    <tableColumn id="8" name="Yurtiçi İhraç Tavanı Nominal Tutar (TL)" dataDxfId="7"/>
    <tableColumn id="9" name="Yurtiçi İhraç Tavanı Nominal Tutar ABD Doları Karşılığı*" dataDxfId="6"/>
    <tableColumn id="12" name="Yurtiçi Satışı Gerçekleşen Nominal Tutar (TL)" dataDxfId="5"/>
    <tableColumn id="13" name="Yurtiçi Satışa Hazır Nominal Tutar (TL)" dataDxfId="4"/>
    <tableColumn id="19" name="Yurtdışı İhraç Tavanı Nominal Tutar" dataDxfId="3"/>
    <tableColumn id="20" name="Yurtdışı İhraç Tavanı Para Birimi" dataDxfId="2"/>
    <tableColumn id="14" name="Yurtdışı Tertip İhraç Belgesi Verilen Nominal Tutar" dataDxfId="1"/>
    <tableColumn id="15" name="Yurtdışı Satışa Hazır Nominal Tutar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tabSelected="1" zoomScale="87" zoomScaleNormal="87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K1"/>
    </sheetView>
  </sheetViews>
  <sheetFormatPr defaultRowHeight="15" x14ac:dyDescent="0.25"/>
  <cols>
    <col min="1" max="1" width="5.85546875" customWidth="1"/>
    <col min="2" max="2" width="39.42578125" style="2" customWidth="1"/>
    <col min="3" max="3" width="43.28515625" customWidth="1"/>
    <col min="4" max="4" width="49.5703125" style="1" customWidth="1"/>
    <col min="5" max="5" width="25.42578125" customWidth="1"/>
    <col min="6" max="6" width="23.28515625" customWidth="1"/>
    <col min="7" max="7" width="23.85546875" customWidth="1"/>
    <col min="8" max="8" width="34.5703125" customWidth="1"/>
    <col min="9" max="9" width="21.5703125" customWidth="1"/>
    <col min="10" max="10" width="21.42578125" customWidth="1"/>
    <col min="11" max="11" width="22.140625" customWidth="1"/>
    <col min="12" max="12" width="24.5703125" customWidth="1"/>
    <col min="13" max="13" width="23.7109375" customWidth="1"/>
    <col min="14" max="14" width="25.7109375" customWidth="1"/>
    <col min="15" max="15" width="27.85546875" customWidth="1"/>
    <col min="16" max="16" width="26.7109375" customWidth="1"/>
    <col min="17" max="17" width="23.85546875" customWidth="1"/>
    <col min="18" max="18" width="54" customWidth="1"/>
    <col min="19" max="19" width="59.28515625" customWidth="1"/>
    <col min="20" max="20" width="44.85546875" customWidth="1"/>
    <col min="21" max="21" width="54.140625" customWidth="1"/>
    <col min="22" max="22" width="54" bestFit="1" customWidth="1"/>
    <col min="23" max="23" width="47.140625" bestFit="1" customWidth="1"/>
    <col min="24" max="24" width="44.85546875" bestFit="1" customWidth="1"/>
    <col min="25" max="25" width="59.28515625" bestFit="1" customWidth="1"/>
    <col min="26" max="26" width="54.140625" bestFit="1" customWidth="1"/>
  </cols>
  <sheetData>
    <row r="1" spans="1:17" ht="28.5" x14ac:dyDescent="0.45">
      <c r="A1" s="60" t="s">
        <v>192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7" s="54" customFormat="1" ht="45" x14ac:dyDescent="0.25">
      <c r="A2" s="59" t="s">
        <v>191</v>
      </c>
      <c r="B2" s="58" t="s">
        <v>190</v>
      </c>
      <c r="C2" s="56" t="s">
        <v>19</v>
      </c>
      <c r="D2" s="56" t="s">
        <v>189</v>
      </c>
      <c r="E2" s="56" t="s">
        <v>188</v>
      </c>
      <c r="F2" s="57" t="s">
        <v>187</v>
      </c>
      <c r="G2" s="56" t="s">
        <v>186</v>
      </c>
      <c r="H2" s="56" t="s">
        <v>185</v>
      </c>
      <c r="I2" s="56" t="s">
        <v>184</v>
      </c>
      <c r="J2" s="56" t="s">
        <v>183</v>
      </c>
      <c r="K2" s="54" t="s">
        <v>182</v>
      </c>
      <c r="L2" s="54" t="s">
        <v>181</v>
      </c>
      <c r="M2" s="56" t="s">
        <v>180</v>
      </c>
      <c r="N2" s="56" t="s">
        <v>179</v>
      </c>
      <c r="O2" s="54" t="s">
        <v>178</v>
      </c>
      <c r="P2" s="54" t="s">
        <v>177</v>
      </c>
      <c r="Q2" s="55" t="s">
        <v>176</v>
      </c>
    </row>
    <row r="3" spans="1:17" s="34" customFormat="1" x14ac:dyDescent="0.25">
      <c r="A3" s="34">
        <v>1</v>
      </c>
      <c r="B3" s="40" t="s">
        <v>36</v>
      </c>
      <c r="C3" s="43" t="s">
        <v>11</v>
      </c>
      <c r="D3" s="35" t="s">
        <v>26</v>
      </c>
      <c r="E3" s="35">
        <v>41592</v>
      </c>
      <c r="F3" s="35" t="s">
        <v>46</v>
      </c>
      <c r="G3" s="35">
        <v>41653</v>
      </c>
      <c r="H3" s="47" t="s">
        <v>61</v>
      </c>
      <c r="I3" s="51">
        <v>0</v>
      </c>
      <c r="J3" s="49">
        <v>0</v>
      </c>
      <c r="K3" s="49">
        <v>0</v>
      </c>
      <c r="L3" s="49">
        <v>0</v>
      </c>
      <c r="M3" s="49">
        <v>230000000</v>
      </c>
      <c r="N3" s="50" t="s">
        <v>14</v>
      </c>
      <c r="O3" s="49">
        <v>229953955</v>
      </c>
      <c r="P3" s="49">
        <f>M3-O3</f>
        <v>46045</v>
      </c>
      <c r="Q3" s="48">
        <v>216529335</v>
      </c>
    </row>
    <row r="4" spans="1:17" s="34" customFormat="1" x14ac:dyDescent="0.25">
      <c r="A4" s="34">
        <v>2</v>
      </c>
      <c r="B4" s="40" t="s">
        <v>36</v>
      </c>
      <c r="C4" s="43" t="s">
        <v>11</v>
      </c>
      <c r="D4" s="35" t="s">
        <v>26</v>
      </c>
      <c r="E4" s="35">
        <v>41592</v>
      </c>
      <c r="F4" s="35" t="s">
        <v>46</v>
      </c>
      <c r="G4" s="35">
        <v>41653</v>
      </c>
      <c r="H4" s="47" t="s">
        <v>58</v>
      </c>
      <c r="I4" s="51">
        <v>93790400</v>
      </c>
      <c r="J4" s="49">
        <f>I4/2.1949</f>
        <v>42731058.362567768</v>
      </c>
      <c r="K4" s="49">
        <v>93000000</v>
      </c>
      <c r="L4" s="49">
        <f>I4-K4</f>
        <v>790400</v>
      </c>
      <c r="M4" s="50"/>
      <c r="N4" s="50"/>
      <c r="O4" s="49"/>
      <c r="P4" s="49"/>
      <c r="Q4" s="52"/>
    </row>
    <row r="5" spans="1:17" s="34" customFormat="1" x14ac:dyDescent="0.25">
      <c r="A5" s="34">
        <v>3</v>
      </c>
      <c r="B5" s="40" t="s">
        <v>88</v>
      </c>
      <c r="C5" s="43" t="s">
        <v>11</v>
      </c>
      <c r="D5" s="35" t="s">
        <v>26</v>
      </c>
      <c r="E5" s="35">
        <v>41599</v>
      </c>
      <c r="F5" s="35" t="s">
        <v>46</v>
      </c>
      <c r="G5" s="35">
        <v>41653</v>
      </c>
      <c r="H5" s="47" t="s">
        <v>87</v>
      </c>
      <c r="I5" s="51">
        <v>5600000000</v>
      </c>
      <c r="J5" s="49">
        <f>I5/2.1949</f>
        <v>2551369082.8739347</v>
      </c>
      <c r="K5" s="49">
        <v>5414982400</v>
      </c>
      <c r="L5" s="49">
        <f>I5-K5</f>
        <v>185017600</v>
      </c>
      <c r="M5" s="50"/>
      <c r="N5" s="50"/>
      <c r="O5" s="49"/>
      <c r="P5" s="49"/>
      <c r="Q5" s="48"/>
    </row>
    <row r="6" spans="1:17" s="34" customFormat="1" x14ac:dyDescent="0.25">
      <c r="A6" s="34">
        <v>4</v>
      </c>
      <c r="B6" s="40" t="s">
        <v>132</v>
      </c>
      <c r="C6" s="43" t="s">
        <v>10</v>
      </c>
      <c r="D6" s="35" t="s">
        <v>37</v>
      </c>
      <c r="E6" s="35">
        <v>41631</v>
      </c>
      <c r="F6" s="35" t="s">
        <v>46</v>
      </c>
      <c r="G6" s="35">
        <v>41653</v>
      </c>
      <c r="H6" s="47" t="s">
        <v>77</v>
      </c>
      <c r="I6" s="51">
        <v>31500000</v>
      </c>
      <c r="J6" s="49">
        <f>I6/2.1949</f>
        <v>14351451.091165883</v>
      </c>
      <c r="K6" s="49">
        <v>31500000</v>
      </c>
      <c r="L6" s="49">
        <f>I6-K6</f>
        <v>0</v>
      </c>
      <c r="M6" s="50"/>
      <c r="N6" s="50"/>
      <c r="O6" s="49"/>
      <c r="P6" s="49"/>
      <c r="Q6" s="52"/>
    </row>
    <row r="7" spans="1:17" s="34" customFormat="1" x14ac:dyDescent="0.25">
      <c r="A7" s="34">
        <v>5</v>
      </c>
      <c r="B7" s="40" t="s">
        <v>175</v>
      </c>
      <c r="C7" s="43" t="s">
        <v>11</v>
      </c>
      <c r="D7" s="35" t="s">
        <v>26</v>
      </c>
      <c r="E7" s="35">
        <v>41634</v>
      </c>
      <c r="F7" s="35" t="s">
        <v>46</v>
      </c>
      <c r="G7" s="35">
        <v>41653</v>
      </c>
      <c r="H7" s="47" t="s">
        <v>87</v>
      </c>
      <c r="I7" s="49">
        <v>15000000000</v>
      </c>
      <c r="J7" s="49">
        <f>I7/2.1949</f>
        <v>6834024329.1266117</v>
      </c>
      <c r="K7" s="49">
        <v>4423400000</v>
      </c>
      <c r="L7" s="49">
        <f>I7-K7</f>
        <v>10576600000</v>
      </c>
      <c r="M7" s="50"/>
      <c r="N7" s="50"/>
      <c r="O7" s="49"/>
      <c r="P7" s="49"/>
      <c r="Q7" s="48"/>
    </row>
    <row r="8" spans="1:17" s="34" customFormat="1" x14ac:dyDescent="0.25">
      <c r="A8" s="34">
        <v>6</v>
      </c>
      <c r="B8" s="40" t="s">
        <v>175</v>
      </c>
      <c r="C8" s="43" t="s">
        <v>11</v>
      </c>
      <c r="D8" s="35" t="s">
        <v>26</v>
      </c>
      <c r="E8" s="35">
        <v>41641</v>
      </c>
      <c r="F8" s="35" t="s">
        <v>46</v>
      </c>
      <c r="G8" s="35">
        <v>41653</v>
      </c>
      <c r="H8" s="47" t="s">
        <v>61</v>
      </c>
      <c r="I8" s="49">
        <v>0</v>
      </c>
      <c r="J8" s="49">
        <v>0</v>
      </c>
      <c r="K8" s="49">
        <v>0</v>
      </c>
      <c r="L8" s="49">
        <v>0</v>
      </c>
      <c r="M8" s="49">
        <v>3000000000</v>
      </c>
      <c r="N8" s="50" t="s">
        <v>17</v>
      </c>
      <c r="O8" s="49">
        <v>1180500000</v>
      </c>
      <c r="P8" s="49">
        <f>M8-O8</f>
        <v>1819500000</v>
      </c>
      <c r="Q8" s="52">
        <v>2751863550</v>
      </c>
    </row>
    <row r="9" spans="1:17" s="34" customFormat="1" x14ac:dyDescent="0.25">
      <c r="A9" s="34">
        <v>7</v>
      </c>
      <c r="B9" s="40" t="s">
        <v>148</v>
      </c>
      <c r="C9" s="43" t="s">
        <v>11</v>
      </c>
      <c r="D9" s="35" t="s">
        <v>26</v>
      </c>
      <c r="E9" s="35">
        <v>41571</v>
      </c>
      <c r="F9" s="35" t="s">
        <v>46</v>
      </c>
      <c r="G9" s="35">
        <v>41666</v>
      </c>
      <c r="H9" s="47" t="s">
        <v>65</v>
      </c>
      <c r="I9" s="51">
        <v>250000000</v>
      </c>
      <c r="J9" s="49">
        <f>I9/2.347</f>
        <v>106518960.37494674</v>
      </c>
      <c r="K9" s="49">
        <v>247100000</v>
      </c>
      <c r="L9" s="49">
        <f>I9-K9</f>
        <v>2900000</v>
      </c>
      <c r="M9" s="50"/>
      <c r="N9" s="50"/>
      <c r="O9" s="49"/>
      <c r="P9" s="49"/>
      <c r="Q9" s="48"/>
    </row>
    <row r="10" spans="1:17" s="34" customFormat="1" x14ac:dyDescent="0.25">
      <c r="A10" s="34">
        <v>8</v>
      </c>
      <c r="B10" s="40" t="s">
        <v>174</v>
      </c>
      <c r="C10" s="43" t="s">
        <v>8</v>
      </c>
      <c r="D10" s="35" t="s">
        <v>26</v>
      </c>
      <c r="E10" s="35">
        <v>41600</v>
      </c>
      <c r="F10" s="35" t="s">
        <v>46</v>
      </c>
      <c r="G10" s="35">
        <v>41666</v>
      </c>
      <c r="H10" s="47" t="s">
        <v>61</v>
      </c>
      <c r="I10" s="49">
        <v>0</v>
      </c>
      <c r="J10" s="49">
        <v>0</v>
      </c>
      <c r="K10" s="49">
        <v>0</v>
      </c>
      <c r="L10" s="49">
        <v>0</v>
      </c>
      <c r="M10" s="49">
        <v>300000000</v>
      </c>
      <c r="N10" s="50" t="s">
        <v>17</v>
      </c>
      <c r="O10" s="49">
        <v>250000000</v>
      </c>
      <c r="P10" s="49">
        <f>M10-O10</f>
        <v>50000000</v>
      </c>
      <c r="Q10" s="52">
        <v>582775000</v>
      </c>
    </row>
    <row r="11" spans="1:17" s="34" customFormat="1" x14ac:dyDescent="0.25">
      <c r="A11" s="34">
        <v>9</v>
      </c>
      <c r="B11" s="40" t="s">
        <v>173</v>
      </c>
      <c r="C11" s="43" t="s">
        <v>10</v>
      </c>
      <c r="D11" s="35" t="s">
        <v>26</v>
      </c>
      <c r="E11" s="35">
        <v>41613</v>
      </c>
      <c r="F11" s="35" t="s">
        <v>46</v>
      </c>
      <c r="G11" s="35">
        <v>41666</v>
      </c>
      <c r="H11" s="47" t="s">
        <v>65</v>
      </c>
      <c r="I11" s="49">
        <v>150000000</v>
      </c>
      <c r="J11" s="49">
        <f>I11/2.347</f>
        <v>63911376.224968046</v>
      </c>
      <c r="K11" s="49">
        <v>150000000</v>
      </c>
      <c r="L11" s="49">
        <f>I11-K11</f>
        <v>0</v>
      </c>
      <c r="M11" s="50"/>
      <c r="N11" s="50"/>
      <c r="O11" s="49"/>
      <c r="P11" s="49"/>
      <c r="Q11" s="48"/>
    </row>
    <row r="12" spans="1:17" s="34" customFormat="1" ht="30" x14ac:dyDescent="0.25">
      <c r="A12" s="34">
        <v>10</v>
      </c>
      <c r="B12" s="40" t="s">
        <v>172</v>
      </c>
      <c r="C12" s="43" t="s">
        <v>8</v>
      </c>
      <c r="D12" s="35" t="s">
        <v>26</v>
      </c>
      <c r="E12" s="35">
        <v>41613</v>
      </c>
      <c r="F12" s="35" t="s">
        <v>46</v>
      </c>
      <c r="G12" s="35">
        <v>41666</v>
      </c>
      <c r="H12" s="47" t="s">
        <v>65</v>
      </c>
      <c r="I12" s="49">
        <v>200000000</v>
      </c>
      <c r="J12" s="49">
        <f>I12/2.347</f>
        <v>85215168.299957395</v>
      </c>
      <c r="K12" s="49">
        <v>30000000</v>
      </c>
      <c r="L12" s="49">
        <f>I12-K12</f>
        <v>170000000</v>
      </c>
      <c r="M12" s="50"/>
      <c r="N12" s="50"/>
      <c r="O12" s="49"/>
      <c r="P12" s="49"/>
      <c r="Q12" s="52"/>
    </row>
    <row r="13" spans="1:17" s="34" customFormat="1" x14ac:dyDescent="0.25">
      <c r="A13" s="34">
        <v>11</v>
      </c>
      <c r="B13" s="40" t="s">
        <v>132</v>
      </c>
      <c r="C13" s="43" t="s">
        <v>10</v>
      </c>
      <c r="D13" s="35" t="s">
        <v>37</v>
      </c>
      <c r="E13" s="35">
        <v>41610</v>
      </c>
      <c r="F13" s="35" t="s">
        <v>46</v>
      </c>
      <c r="G13" s="35">
        <v>41677</v>
      </c>
      <c r="H13" s="47" t="s">
        <v>61</v>
      </c>
      <c r="I13" s="49">
        <v>0</v>
      </c>
      <c r="J13" s="49">
        <v>0</v>
      </c>
      <c r="K13" s="49">
        <v>0</v>
      </c>
      <c r="L13" s="49">
        <v>0</v>
      </c>
      <c r="M13" s="49">
        <v>3000000000</v>
      </c>
      <c r="N13" s="50" t="s">
        <v>15</v>
      </c>
      <c r="O13" s="49">
        <v>1150000000</v>
      </c>
      <c r="P13" s="49">
        <f>M13-O13</f>
        <v>1850000000</v>
      </c>
      <c r="Q13" s="48">
        <v>532880000</v>
      </c>
    </row>
    <row r="14" spans="1:17" s="34" customFormat="1" x14ac:dyDescent="0.25">
      <c r="A14" s="34">
        <v>12</v>
      </c>
      <c r="B14" s="40" t="s">
        <v>39</v>
      </c>
      <c r="C14" s="43" t="s">
        <v>11</v>
      </c>
      <c r="D14" s="35" t="s">
        <v>26</v>
      </c>
      <c r="E14" s="35">
        <v>41617</v>
      </c>
      <c r="F14" s="35" t="s">
        <v>46</v>
      </c>
      <c r="G14" s="35">
        <v>41677</v>
      </c>
      <c r="H14" s="47" t="s">
        <v>91</v>
      </c>
      <c r="I14" s="49">
        <v>12000000000</v>
      </c>
      <c r="J14" s="49">
        <f>I14/2.2209</f>
        <v>5403214912.8731594</v>
      </c>
      <c r="K14" s="49">
        <v>5935055158</v>
      </c>
      <c r="L14" s="49">
        <f>I14-K14</f>
        <v>6064944842</v>
      </c>
      <c r="M14" s="50"/>
      <c r="N14" s="50"/>
      <c r="O14" s="49"/>
      <c r="P14" s="49"/>
      <c r="Q14" s="52"/>
    </row>
    <row r="15" spans="1:17" s="34" customFormat="1" x14ac:dyDescent="0.25">
      <c r="A15" s="34">
        <v>13</v>
      </c>
      <c r="B15" s="40" t="s">
        <v>39</v>
      </c>
      <c r="C15" s="43" t="s">
        <v>11</v>
      </c>
      <c r="D15" s="35" t="s">
        <v>26</v>
      </c>
      <c r="E15" s="35">
        <v>41625</v>
      </c>
      <c r="F15" s="35" t="s">
        <v>46</v>
      </c>
      <c r="G15" s="35">
        <v>41677</v>
      </c>
      <c r="H15" s="47" t="s">
        <v>61</v>
      </c>
      <c r="I15" s="49">
        <v>0</v>
      </c>
      <c r="J15" s="49">
        <v>0</v>
      </c>
      <c r="K15" s="49">
        <v>0</v>
      </c>
      <c r="L15" s="49">
        <v>0</v>
      </c>
      <c r="M15" s="49">
        <v>6000000000</v>
      </c>
      <c r="N15" s="50" t="s">
        <v>17</v>
      </c>
      <c r="O15" s="49">
        <v>2653236546.6399999</v>
      </c>
      <c r="P15" s="49">
        <f>M15-O15</f>
        <v>3346763453.3600001</v>
      </c>
      <c r="Q15" s="48">
        <v>12946520119.299999</v>
      </c>
    </row>
    <row r="16" spans="1:17" s="34" customFormat="1" x14ac:dyDescent="0.25">
      <c r="A16" s="34">
        <v>14</v>
      </c>
      <c r="B16" s="40" t="s">
        <v>171</v>
      </c>
      <c r="C16" s="44" t="s">
        <v>10</v>
      </c>
      <c r="D16" s="35" t="s">
        <v>26</v>
      </c>
      <c r="E16" s="35">
        <v>41610</v>
      </c>
      <c r="F16" s="35" t="s">
        <v>46</v>
      </c>
      <c r="G16" s="35">
        <v>41684</v>
      </c>
      <c r="H16" s="47" t="s">
        <v>58</v>
      </c>
      <c r="I16" s="49">
        <v>50000000</v>
      </c>
      <c r="J16" s="49">
        <f>I16/2.1884</f>
        <v>22847742.643026866</v>
      </c>
      <c r="K16" s="49">
        <v>50000000</v>
      </c>
      <c r="L16" s="49">
        <f>I16-K16</f>
        <v>0</v>
      </c>
      <c r="M16" s="50"/>
      <c r="N16" s="50"/>
      <c r="O16" s="49"/>
      <c r="P16" s="49"/>
      <c r="Q16" s="52"/>
    </row>
    <row r="17" spans="1:17" s="34" customFormat="1" x14ac:dyDescent="0.25">
      <c r="A17" s="34">
        <v>15</v>
      </c>
      <c r="B17" s="40" t="s">
        <v>170</v>
      </c>
      <c r="C17" s="43" t="s">
        <v>8</v>
      </c>
      <c r="D17" s="35" t="s">
        <v>26</v>
      </c>
      <c r="E17" s="35">
        <v>41624</v>
      </c>
      <c r="F17" s="35" t="s">
        <v>46</v>
      </c>
      <c r="G17" s="35">
        <v>41684</v>
      </c>
      <c r="H17" s="47" t="s">
        <v>169</v>
      </c>
      <c r="I17" s="49">
        <v>200000000</v>
      </c>
      <c r="J17" s="49">
        <f>I17/2.1884</f>
        <v>91390970.572107464</v>
      </c>
      <c r="K17" s="49">
        <v>100000000</v>
      </c>
      <c r="L17" s="49">
        <f>I17-K17</f>
        <v>100000000</v>
      </c>
      <c r="M17" s="50"/>
      <c r="N17" s="50"/>
      <c r="O17" s="49"/>
      <c r="P17" s="49"/>
      <c r="Q17" s="48"/>
    </row>
    <row r="18" spans="1:17" s="34" customFormat="1" x14ac:dyDescent="0.25">
      <c r="A18" s="34">
        <v>16</v>
      </c>
      <c r="B18" s="40" t="s">
        <v>63</v>
      </c>
      <c r="C18" s="43" t="s">
        <v>11</v>
      </c>
      <c r="D18" s="35" t="s">
        <v>26</v>
      </c>
      <c r="E18" s="35">
        <v>41628</v>
      </c>
      <c r="F18" s="35" t="s">
        <v>46</v>
      </c>
      <c r="G18" s="35">
        <v>41684</v>
      </c>
      <c r="H18" s="47" t="s">
        <v>58</v>
      </c>
      <c r="I18" s="49">
        <v>850000000</v>
      </c>
      <c r="J18" s="49">
        <f>I18/2.1884</f>
        <v>388411624.93145674</v>
      </c>
      <c r="K18" s="49">
        <v>847880000</v>
      </c>
      <c r="L18" s="49">
        <f>I18-K18</f>
        <v>2120000</v>
      </c>
      <c r="M18" s="50"/>
      <c r="N18" s="50"/>
      <c r="O18" s="49"/>
      <c r="P18" s="49"/>
      <c r="Q18" s="52"/>
    </row>
    <row r="19" spans="1:17" s="34" customFormat="1" x14ac:dyDescent="0.25">
      <c r="A19" s="34">
        <v>17</v>
      </c>
      <c r="B19" s="40" t="s">
        <v>75</v>
      </c>
      <c r="C19" s="44" t="s">
        <v>10</v>
      </c>
      <c r="D19" s="35" t="s">
        <v>26</v>
      </c>
      <c r="E19" s="35">
        <v>41649</v>
      </c>
      <c r="F19" s="35" t="s">
        <v>46</v>
      </c>
      <c r="G19" s="35">
        <v>41687</v>
      </c>
      <c r="H19" s="47" t="s">
        <v>58</v>
      </c>
      <c r="I19" s="49">
        <v>300000000</v>
      </c>
      <c r="J19" s="49">
        <f>I19/2.1849</f>
        <v>137306055.19703421</v>
      </c>
      <c r="K19" s="49">
        <v>215000000</v>
      </c>
      <c r="L19" s="49">
        <f>I19-K19</f>
        <v>85000000</v>
      </c>
      <c r="M19" s="50"/>
      <c r="N19" s="50"/>
      <c r="O19" s="49"/>
      <c r="P19" s="49"/>
      <c r="Q19" s="48"/>
    </row>
    <row r="20" spans="1:17" s="34" customFormat="1" x14ac:dyDescent="0.25">
      <c r="A20" s="34">
        <v>18</v>
      </c>
      <c r="B20" s="40" t="s">
        <v>168</v>
      </c>
      <c r="C20" s="43" t="s">
        <v>8</v>
      </c>
      <c r="D20" s="35" t="s">
        <v>26</v>
      </c>
      <c r="E20" s="35">
        <v>41619</v>
      </c>
      <c r="F20" s="35" t="s">
        <v>46</v>
      </c>
      <c r="G20" s="35">
        <v>41696</v>
      </c>
      <c r="H20" s="47" t="s">
        <v>65</v>
      </c>
      <c r="I20" s="49">
        <v>100000000</v>
      </c>
      <c r="J20" s="49">
        <f>I20/2.212</f>
        <v>45207956.60036166</v>
      </c>
      <c r="K20" s="49">
        <v>80000000</v>
      </c>
      <c r="L20" s="49">
        <f>I20-K20</f>
        <v>20000000</v>
      </c>
      <c r="M20" s="50"/>
      <c r="N20" s="50"/>
      <c r="O20" s="49"/>
      <c r="P20" s="49"/>
      <c r="Q20" s="52"/>
    </row>
    <row r="21" spans="1:17" s="34" customFormat="1" x14ac:dyDescent="0.25">
      <c r="A21" s="34">
        <v>19</v>
      </c>
      <c r="B21" s="40" t="s">
        <v>103</v>
      </c>
      <c r="C21" s="43" t="s">
        <v>11</v>
      </c>
      <c r="D21" s="35" t="s">
        <v>26</v>
      </c>
      <c r="E21" s="35">
        <v>41656</v>
      </c>
      <c r="F21" s="35" t="s">
        <v>46</v>
      </c>
      <c r="G21" s="35">
        <v>41705</v>
      </c>
      <c r="H21" s="47" t="s">
        <v>61</v>
      </c>
      <c r="I21" s="49">
        <v>0</v>
      </c>
      <c r="J21" s="49">
        <v>0</v>
      </c>
      <c r="K21" s="49">
        <v>0</v>
      </c>
      <c r="L21" s="49">
        <v>0</v>
      </c>
      <c r="M21" s="49">
        <v>5000000000</v>
      </c>
      <c r="N21" s="50" t="s">
        <v>17</v>
      </c>
      <c r="O21" s="49">
        <v>3088365897.5100002</v>
      </c>
      <c r="P21" s="49">
        <f>M21-O21</f>
        <v>1911634102.4899998</v>
      </c>
      <c r="Q21" s="48">
        <v>7119861181.6000004</v>
      </c>
    </row>
    <row r="22" spans="1:17" s="34" customFormat="1" x14ac:dyDescent="0.25">
      <c r="A22" s="34">
        <v>20</v>
      </c>
      <c r="B22" s="40" t="s">
        <v>136</v>
      </c>
      <c r="C22" s="44" t="s">
        <v>10</v>
      </c>
      <c r="D22" s="35" t="s">
        <v>26</v>
      </c>
      <c r="E22" s="35">
        <v>41668</v>
      </c>
      <c r="F22" s="35" t="s">
        <v>46</v>
      </c>
      <c r="G22" s="35">
        <v>41705</v>
      </c>
      <c r="H22" s="47" t="s">
        <v>58</v>
      </c>
      <c r="I22" s="49">
        <v>70000000</v>
      </c>
      <c r="J22" s="49">
        <f>I22/2.1912</f>
        <v>31945965.680905443</v>
      </c>
      <c r="K22" s="49">
        <v>70000000</v>
      </c>
      <c r="L22" s="49">
        <f>I22-K22</f>
        <v>0</v>
      </c>
      <c r="M22" s="50"/>
      <c r="N22" s="50"/>
      <c r="O22" s="49"/>
      <c r="P22" s="49"/>
      <c r="Q22" s="52"/>
    </row>
    <row r="23" spans="1:17" s="34" customFormat="1" x14ac:dyDescent="0.25">
      <c r="A23" s="34">
        <v>21</v>
      </c>
      <c r="B23" s="40" t="s">
        <v>167</v>
      </c>
      <c r="C23" s="44" t="s">
        <v>8</v>
      </c>
      <c r="D23" s="47" t="s">
        <v>26</v>
      </c>
      <c r="E23" s="35">
        <v>41537</v>
      </c>
      <c r="F23" s="35" t="s">
        <v>46</v>
      </c>
      <c r="G23" s="35">
        <v>41712</v>
      </c>
      <c r="H23" s="47" t="s">
        <v>65</v>
      </c>
      <c r="I23" s="51">
        <v>6000000</v>
      </c>
      <c r="J23" s="51">
        <f>I23/2.2362</f>
        <v>2683123.1553528304</v>
      </c>
      <c r="K23" s="49">
        <v>6000000</v>
      </c>
      <c r="L23" s="49">
        <f>I23-K23</f>
        <v>0</v>
      </c>
      <c r="M23" s="50"/>
      <c r="N23" s="50"/>
      <c r="O23" s="49"/>
      <c r="P23" s="49"/>
      <c r="Q23" s="48"/>
    </row>
    <row r="24" spans="1:17" s="34" customFormat="1" x14ac:dyDescent="0.25">
      <c r="A24" s="34">
        <v>22</v>
      </c>
      <c r="B24" s="40" t="s">
        <v>166</v>
      </c>
      <c r="C24" s="43" t="s">
        <v>8</v>
      </c>
      <c r="D24" s="35" t="s">
        <v>26</v>
      </c>
      <c r="E24" s="35">
        <v>41593</v>
      </c>
      <c r="F24" s="35" t="s">
        <v>46</v>
      </c>
      <c r="G24" s="35">
        <v>41712</v>
      </c>
      <c r="H24" s="47" t="s">
        <v>61</v>
      </c>
      <c r="I24" s="49">
        <v>0</v>
      </c>
      <c r="J24" s="49">
        <v>0</v>
      </c>
      <c r="K24" s="49">
        <v>0</v>
      </c>
      <c r="L24" s="49">
        <v>0</v>
      </c>
      <c r="M24" s="49">
        <v>1000000000</v>
      </c>
      <c r="N24" s="50" t="s">
        <v>17</v>
      </c>
      <c r="O24" s="49">
        <v>1000000000</v>
      </c>
      <c r="P24" s="49">
        <f>M24-O24</f>
        <v>0</v>
      </c>
      <c r="Q24" s="52">
        <v>2312072732.46</v>
      </c>
    </row>
    <row r="25" spans="1:17" s="34" customFormat="1" x14ac:dyDescent="0.25">
      <c r="A25" s="34">
        <v>23</v>
      </c>
      <c r="B25" s="40" t="s">
        <v>165</v>
      </c>
      <c r="C25" s="43" t="s">
        <v>8</v>
      </c>
      <c r="D25" s="35" t="s">
        <v>26</v>
      </c>
      <c r="E25" s="35">
        <v>41680</v>
      </c>
      <c r="F25" s="35" t="s">
        <v>46</v>
      </c>
      <c r="G25" s="35">
        <v>41712</v>
      </c>
      <c r="H25" s="47" t="s">
        <v>91</v>
      </c>
      <c r="I25" s="51">
        <v>200000000</v>
      </c>
      <c r="J25" s="51">
        <f>I25/2.2362</f>
        <v>89437438.51176101</v>
      </c>
      <c r="K25" s="49">
        <v>200000000</v>
      </c>
      <c r="L25" s="49">
        <f>I25-K25</f>
        <v>0</v>
      </c>
      <c r="M25" s="50"/>
      <c r="N25" s="50"/>
      <c r="O25" s="49"/>
      <c r="P25" s="49"/>
      <c r="Q25" s="48"/>
    </row>
    <row r="26" spans="1:17" s="34" customFormat="1" x14ac:dyDescent="0.25">
      <c r="A26" s="34">
        <v>24</v>
      </c>
      <c r="B26" s="40" t="s">
        <v>90</v>
      </c>
      <c r="C26" s="44" t="s">
        <v>10</v>
      </c>
      <c r="D26" s="35" t="s">
        <v>26</v>
      </c>
      <c r="E26" s="35">
        <v>41682</v>
      </c>
      <c r="F26" s="35" t="s">
        <v>46</v>
      </c>
      <c r="G26" s="35">
        <v>41719</v>
      </c>
      <c r="H26" s="47" t="s">
        <v>65</v>
      </c>
      <c r="I26" s="51">
        <v>800000000</v>
      </c>
      <c r="J26" s="49">
        <f>I26/2.239</f>
        <v>357302367.12818223</v>
      </c>
      <c r="K26" s="49">
        <v>747050000</v>
      </c>
      <c r="L26" s="49">
        <f>I26-K26</f>
        <v>52950000</v>
      </c>
      <c r="M26" s="50"/>
      <c r="N26" s="50"/>
      <c r="O26" s="49"/>
      <c r="P26" s="49"/>
      <c r="Q26" s="52"/>
    </row>
    <row r="27" spans="1:17" s="34" customFormat="1" x14ac:dyDescent="0.25">
      <c r="A27" s="34">
        <v>25</v>
      </c>
      <c r="B27" s="40" t="s">
        <v>73</v>
      </c>
      <c r="C27" s="44" t="s">
        <v>10</v>
      </c>
      <c r="D27" s="35" t="s">
        <v>26</v>
      </c>
      <c r="E27" s="35">
        <v>41689</v>
      </c>
      <c r="F27" s="35" t="s">
        <v>46</v>
      </c>
      <c r="G27" s="35">
        <v>41719</v>
      </c>
      <c r="H27" s="47" t="s">
        <v>58</v>
      </c>
      <c r="I27" s="51">
        <v>150000000</v>
      </c>
      <c r="J27" s="49">
        <f>I27/2.239</f>
        <v>66994193.836534172</v>
      </c>
      <c r="K27" s="49">
        <v>150000000</v>
      </c>
      <c r="L27" s="49">
        <f>I27-K27</f>
        <v>0</v>
      </c>
      <c r="M27" s="50"/>
      <c r="N27" s="50"/>
      <c r="O27" s="49"/>
      <c r="P27" s="49"/>
      <c r="Q27" s="48"/>
    </row>
    <row r="28" spans="1:17" s="34" customFormat="1" x14ac:dyDescent="0.25">
      <c r="A28" s="34">
        <v>26</v>
      </c>
      <c r="B28" s="40" t="s">
        <v>164</v>
      </c>
      <c r="C28" s="43" t="s">
        <v>8</v>
      </c>
      <c r="D28" s="35" t="s">
        <v>26</v>
      </c>
      <c r="E28" s="35">
        <v>41705</v>
      </c>
      <c r="F28" s="35" t="s">
        <v>46</v>
      </c>
      <c r="G28" s="35">
        <v>41719</v>
      </c>
      <c r="H28" s="47" t="s">
        <v>65</v>
      </c>
      <c r="I28" s="51">
        <v>200000000</v>
      </c>
      <c r="J28" s="49">
        <f>I28/2.239</f>
        <v>89325591.782045558</v>
      </c>
      <c r="K28" s="49">
        <v>200000000</v>
      </c>
      <c r="L28" s="49">
        <f>I28-K28</f>
        <v>0</v>
      </c>
      <c r="M28" s="50"/>
      <c r="N28" s="50"/>
      <c r="O28" s="49"/>
      <c r="P28" s="49"/>
      <c r="Q28" s="52"/>
    </row>
    <row r="29" spans="1:17" s="34" customFormat="1" x14ac:dyDescent="0.25">
      <c r="A29" s="34">
        <v>27</v>
      </c>
      <c r="B29" s="40" t="s">
        <v>68</v>
      </c>
      <c r="C29" s="43" t="s">
        <v>11</v>
      </c>
      <c r="D29" s="35" t="s">
        <v>26</v>
      </c>
      <c r="E29" s="35">
        <v>41641</v>
      </c>
      <c r="F29" s="35" t="s">
        <v>46</v>
      </c>
      <c r="G29" s="35">
        <v>41732</v>
      </c>
      <c r="H29" s="47" t="s">
        <v>58</v>
      </c>
      <c r="I29" s="51">
        <v>180000000</v>
      </c>
      <c r="J29" s="49">
        <f>I29/2.1393</f>
        <v>84139671.855279759</v>
      </c>
      <c r="K29" s="49">
        <v>180000000</v>
      </c>
      <c r="L29" s="49">
        <f>I29-K29</f>
        <v>0</v>
      </c>
      <c r="M29" s="50"/>
      <c r="N29" s="50"/>
      <c r="O29" s="49"/>
      <c r="P29" s="49"/>
      <c r="Q29" s="48"/>
    </row>
    <row r="30" spans="1:17" s="34" customFormat="1" x14ac:dyDescent="0.25">
      <c r="A30" s="34">
        <v>28</v>
      </c>
      <c r="B30" s="40" t="s">
        <v>62</v>
      </c>
      <c r="C30" s="43" t="s">
        <v>11</v>
      </c>
      <c r="D30" s="35" t="s">
        <v>26</v>
      </c>
      <c r="E30" s="35">
        <v>41704</v>
      </c>
      <c r="F30" s="35" t="s">
        <v>46</v>
      </c>
      <c r="G30" s="35">
        <v>41732</v>
      </c>
      <c r="H30" s="47" t="s">
        <v>61</v>
      </c>
      <c r="I30" s="51">
        <v>0</v>
      </c>
      <c r="J30" s="49">
        <v>0</v>
      </c>
      <c r="K30" s="49">
        <v>0</v>
      </c>
      <c r="L30" s="49">
        <v>0</v>
      </c>
      <c r="M30" s="49">
        <v>3000000000</v>
      </c>
      <c r="N30" s="50" t="s">
        <v>17</v>
      </c>
      <c r="O30" s="49">
        <v>2436946800</v>
      </c>
      <c r="P30" s="49">
        <f>M30-O30</f>
        <v>563053200</v>
      </c>
      <c r="Q30" s="52">
        <v>5506147200</v>
      </c>
    </row>
    <row r="31" spans="1:17" s="34" customFormat="1" x14ac:dyDescent="0.25">
      <c r="A31" s="34">
        <v>29</v>
      </c>
      <c r="B31" s="40" t="s">
        <v>132</v>
      </c>
      <c r="C31" s="44" t="s">
        <v>10</v>
      </c>
      <c r="D31" s="35" t="s">
        <v>37</v>
      </c>
      <c r="E31" s="35">
        <v>41702</v>
      </c>
      <c r="F31" s="35" t="s">
        <v>46</v>
      </c>
      <c r="G31" s="35">
        <v>41739</v>
      </c>
      <c r="H31" s="47" t="s">
        <v>61</v>
      </c>
      <c r="I31" s="51">
        <v>0</v>
      </c>
      <c r="J31" s="49">
        <v>0</v>
      </c>
      <c r="K31" s="49">
        <v>0</v>
      </c>
      <c r="L31" s="49">
        <v>0</v>
      </c>
      <c r="M31" s="49">
        <v>500000000</v>
      </c>
      <c r="N31" s="50" t="s">
        <v>17</v>
      </c>
      <c r="O31" s="49">
        <v>500000000</v>
      </c>
      <c r="P31" s="49">
        <f>M31-O31</f>
        <v>0</v>
      </c>
      <c r="Q31" s="48">
        <v>1165550000</v>
      </c>
    </row>
    <row r="32" spans="1:17" s="34" customFormat="1" x14ac:dyDescent="0.25">
      <c r="A32" s="34">
        <v>30</v>
      </c>
      <c r="B32" s="40" t="s">
        <v>163</v>
      </c>
      <c r="C32" s="44" t="s">
        <v>10</v>
      </c>
      <c r="D32" s="35" t="s">
        <v>26</v>
      </c>
      <c r="E32" s="35">
        <v>41701</v>
      </c>
      <c r="F32" s="35" t="s">
        <v>46</v>
      </c>
      <c r="G32" s="35">
        <v>41751</v>
      </c>
      <c r="H32" s="47" t="s">
        <v>65</v>
      </c>
      <c r="I32" s="51">
        <v>1200000000</v>
      </c>
      <c r="J32" s="49">
        <f>I32/2.141</f>
        <v>560485754.32041097</v>
      </c>
      <c r="K32" s="49">
        <v>437000000</v>
      </c>
      <c r="L32" s="49">
        <f>I32-K32</f>
        <v>763000000</v>
      </c>
      <c r="M32" s="50"/>
      <c r="N32" s="50"/>
      <c r="O32" s="49"/>
      <c r="P32" s="49"/>
      <c r="Q32" s="52"/>
    </row>
    <row r="33" spans="1:17" s="34" customFormat="1" x14ac:dyDescent="0.25">
      <c r="A33" s="34">
        <v>31</v>
      </c>
      <c r="B33" s="40" t="s">
        <v>115</v>
      </c>
      <c r="C33" s="43" t="s">
        <v>11</v>
      </c>
      <c r="D33" s="35" t="s">
        <v>26</v>
      </c>
      <c r="E33" s="35">
        <v>41705</v>
      </c>
      <c r="F33" s="35" t="s">
        <v>46</v>
      </c>
      <c r="G33" s="35">
        <v>41751</v>
      </c>
      <c r="H33" s="47" t="s">
        <v>61</v>
      </c>
      <c r="I33" s="51">
        <v>0</v>
      </c>
      <c r="J33" s="49">
        <v>0</v>
      </c>
      <c r="K33" s="49">
        <v>0</v>
      </c>
      <c r="L33" s="49">
        <v>0</v>
      </c>
      <c r="M33" s="49">
        <v>500000000</v>
      </c>
      <c r="N33" s="50" t="s">
        <v>17</v>
      </c>
      <c r="O33" s="49">
        <v>126600000</v>
      </c>
      <c r="P33" s="49">
        <f>M33-O33</f>
        <v>373400000</v>
      </c>
      <c r="Q33" s="48">
        <v>295117260</v>
      </c>
    </row>
    <row r="34" spans="1:17" s="34" customFormat="1" x14ac:dyDescent="0.25">
      <c r="A34" s="34">
        <v>32</v>
      </c>
      <c r="B34" s="40" t="s">
        <v>113</v>
      </c>
      <c r="C34" s="43" t="s">
        <v>8</v>
      </c>
      <c r="D34" s="35" t="s">
        <v>26</v>
      </c>
      <c r="E34" s="35">
        <v>41712</v>
      </c>
      <c r="F34" s="35" t="s">
        <v>46</v>
      </c>
      <c r="G34" s="35">
        <v>41765</v>
      </c>
      <c r="H34" s="47" t="s">
        <v>65</v>
      </c>
      <c r="I34" s="51">
        <v>100000000</v>
      </c>
      <c r="J34" s="51">
        <f>I34/2.097</f>
        <v>47687172.150691465</v>
      </c>
      <c r="K34" s="49">
        <v>100000000</v>
      </c>
      <c r="L34" s="49">
        <f>I34-K34</f>
        <v>0</v>
      </c>
      <c r="M34" s="50"/>
      <c r="N34" s="50"/>
      <c r="O34" s="49"/>
      <c r="P34" s="49"/>
      <c r="Q34" s="52"/>
    </row>
    <row r="35" spans="1:17" s="34" customFormat="1" x14ac:dyDescent="0.25">
      <c r="A35" s="34">
        <v>33</v>
      </c>
      <c r="B35" s="40" t="s">
        <v>162</v>
      </c>
      <c r="C35" s="44" t="s">
        <v>10</v>
      </c>
      <c r="D35" s="35" t="s">
        <v>26</v>
      </c>
      <c r="E35" s="35">
        <v>41690</v>
      </c>
      <c r="F35" s="35" t="s">
        <v>46</v>
      </c>
      <c r="G35" s="35">
        <v>41774</v>
      </c>
      <c r="H35" s="47" t="s">
        <v>65</v>
      </c>
      <c r="I35" s="51">
        <v>18000000</v>
      </c>
      <c r="J35" s="49">
        <f>I35/2.0807</f>
        <v>8650934.7815638967</v>
      </c>
      <c r="K35" s="49">
        <v>0</v>
      </c>
      <c r="L35" s="49">
        <f>I35-K35</f>
        <v>18000000</v>
      </c>
      <c r="M35" s="50"/>
      <c r="N35" s="50"/>
      <c r="O35" s="49"/>
      <c r="P35" s="49"/>
      <c r="Q35" s="48"/>
    </row>
    <row r="36" spans="1:17" s="34" customFormat="1" x14ac:dyDescent="0.25">
      <c r="A36" s="34">
        <v>34</v>
      </c>
      <c r="B36" s="40" t="s">
        <v>88</v>
      </c>
      <c r="C36" s="43" t="s">
        <v>11</v>
      </c>
      <c r="D36" s="35" t="s">
        <v>26</v>
      </c>
      <c r="E36" s="35">
        <v>41697</v>
      </c>
      <c r="F36" s="35" t="s">
        <v>46</v>
      </c>
      <c r="G36" s="35">
        <v>41774</v>
      </c>
      <c r="H36" s="47" t="s">
        <v>61</v>
      </c>
      <c r="I36" s="51">
        <v>0</v>
      </c>
      <c r="J36" s="49">
        <v>0</v>
      </c>
      <c r="K36" s="49">
        <v>0</v>
      </c>
      <c r="L36" s="49">
        <v>0</v>
      </c>
      <c r="M36" s="49">
        <v>3000000000</v>
      </c>
      <c r="N36" s="50" t="s">
        <v>17</v>
      </c>
      <c r="O36" s="49">
        <v>1470817800</v>
      </c>
      <c r="P36" s="49">
        <f>M36-O36</f>
        <v>1529182200</v>
      </c>
      <c r="Q36" s="52">
        <v>3076032515</v>
      </c>
    </row>
    <row r="37" spans="1:17" s="34" customFormat="1" x14ac:dyDescent="0.25">
      <c r="A37" s="34">
        <v>35</v>
      </c>
      <c r="B37" s="40" t="s">
        <v>81</v>
      </c>
      <c r="C37" s="43" t="s">
        <v>11</v>
      </c>
      <c r="D37" s="35" t="s">
        <v>26</v>
      </c>
      <c r="E37" s="35">
        <v>41716</v>
      </c>
      <c r="F37" s="35" t="s">
        <v>46</v>
      </c>
      <c r="G37" s="35">
        <v>41774</v>
      </c>
      <c r="H37" s="47" t="s">
        <v>58</v>
      </c>
      <c r="I37" s="51">
        <v>300000000</v>
      </c>
      <c r="J37" s="49">
        <f>I37/2.0807</f>
        <v>144182246.35939828</v>
      </c>
      <c r="K37" s="49">
        <v>300000000</v>
      </c>
      <c r="L37" s="49">
        <f>I37-K37</f>
        <v>0</v>
      </c>
      <c r="M37" s="50"/>
      <c r="N37" s="50"/>
      <c r="O37" s="49"/>
      <c r="P37" s="49"/>
      <c r="Q37" s="48"/>
    </row>
    <row r="38" spans="1:17" s="34" customFormat="1" x14ac:dyDescent="0.25">
      <c r="A38" s="34">
        <v>36</v>
      </c>
      <c r="B38" s="40" t="s">
        <v>95</v>
      </c>
      <c r="C38" s="44" t="s">
        <v>10</v>
      </c>
      <c r="D38" s="35" t="s">
        <v>26</v>
      </c>
      <c r="E38" s="35">
        <v>41729</v>
      </c>
      <c r="F38" s="35" t="s">
        <v>46</v>
      </c>
      <c r="G38" s="35">
        <v>41774</v>
      </c>
      <c r="H38" s="47" t="s">
        <v>65</v>
      </c>
      <c r="I38" s="51">
        <v>70000000</v>
      </c>
      <c r="J38" s="49">
        <f>I38/2.0807</f>
        <v>33642524.150526263</v>
      </c>
      <c r="K38" s="49">
        <v>70000000</v>
      </c>
      <c r="L38" s="49">
        <f>I38-K38</f>
        <v>0</v>
      </c>
      <c r="M38" s="50"/>
      <c r="N38" s="50"/>
      <c r="O38" s="49"/>
      <c r="P38" s="49"/>
      <c r="Q38" s="52"/>
    </row>
    <row r="39" spans="1:17" s="34" customFormat="1" x14ac:dyDescent="0.25">
      <c r="A39" s="34">
        <v>37</v>
      </c>
      <c r="B39" s="40" t="s">
        <v>161</v>
      </c>
      <c r="C39" s="43" t="s">
        <v>8</v>
      </c>
      <c r="D39" s="35" t="s">
        <v>26</v>
      </c>
      <c r="E39" s="35">
        <v>41730</v>
      </c>
      <c r="F39" s="35" t="s">
        <v>46</v>
      </c>
      <c r="G39" s="35">
        <v>41774</v>
      </c>
      <c r="H39" s="47" t="s">
        <v>87</v>
      </c>
      <c r="I39" s="51">
        <v>50000000</v>
      </c>
      <c r="J39" s="49">
        <f>I39/2.0807</f>
        <v>24030374.393233046</v>
      </c>
      <c r="K39" s="49">
        <v>50000000</v>
      </c>
      <c r="L39" s="49">
        <f>I39-K39</f>
        <v>0</v>
      </c>
      <c r="M39" s="50"/>
      <c r="N39" s="50"/>
      <c r="O39" s="49"/>
      <c r="P39" s="49"/>
      <c r="Q39" s="48"/>
    </row>
    <row r="40" spans="1:17" s="34" customFormat="1" x14ac:dyDescent="0.25">
      <c r="A40" s="34">
        <v>38</v>
      </c>
      <c r="B40" s="40" t="s">
        <v>36</v>
      </c>
      <c r="C40" s="43" t="s">
        <v>11</v>
      </c>
      <c r="D40" s="35" t="s">
        <v>26</v>
      </c>
      <c r="E40" s="35">
        <v>41747</v>
      </c>
      <c r="F40" s="35" t="s">
        <v>46</v>
      </c>
      <c r="G40" s="35">
        <v>41774</v>
      </c>
      <c r="H40" s="47" t="s">
        <v>61</v>
      </c>
      <c r="I40" s="51">
        <v>0</v>
      </c>
      <c r="J40" s="49">
        <v>0</v>
      </c>
      <c r="K40" s="49">
        <v>0</v>
      </c>
      <c r="L40" s="49">
        <v>0</v>
      </c>
      <c r="M40" s="49">
        <v>200000000</v>
      </c>
      <c r="N40" s="50" t="s">
        <v>14</v>
      </c>
      <c r="O40" s="49">
        <v>198685027.56</v>
      </c>
      <c r="P40" s="49">
        <f>M40-O40</f>
        <v>1314972.4399999976</v>
      </c>
      <c r="Q40" s="52">
        <v>220507849</v>
      </c>
    </row>
    <row r="41" spans="1:17" s="34" customFormat="1" x14ac:dyDescent="0.25">
      <c r="A41" s="34">
        <v>39</v>
      </c>
      <c r="B41" s="40" t="s">
        <v>36</v>
      </c>
      <c r="C41" s="43" t="s">
        <v>11</v>
      </c>
      <c r="D41" s="35" t="s">
        <v>26</v>
      </c>
      <c r="E41" s="35">
        <v>41747</v>
      </c>
      <c r="F41" s="35" t="s">
        <v>46</v>
      </c>
      <c r="G41" s="35">
        <v>41787</v>
      </c>
      <c r="H41" s="47" t="s">
        <v>58</v>
      </c>
      <c r="I41" s="51">
        <v>2300000000</v>
      </c>
      <c r="J41" s="51">
        <f>I41/2.1083</f>
        <v>1090926338.7563441</v>
      </c>
      <c r="K41" s="49">
        <v>2299500000</v>
      </c>
      <c r="L41" s="49">
        <f>I41-K41</f>
        <v>500000</v>
      </c>
      <c r="M41" s="50"/>
      <c r="N41" s="50"/>
      <c r="O41" s="49"/>
      <c r="P41" s="49"/>
      <c r="Q41" s="48"/>
    </row>
    <row r="42" spans="1:17" s="34" customFormat="1" x14ac:dyDescent="0.25">
      <c r="A42" s="34">
        <v>40</v>
      </c>
      <c r="B42" s="40" t="s">
        <v>76</v>
      </c>
      <c r="C42" s="44" t="s">
        <v>10</v>
      </c>
      <c r="D42" s="35" t="s">
        <v>26</v>
      </c>
      <c r="E42" s="35">
        <v>41751</v>
      </c>
      <c r="F42" s="35" t="s">
        <v>46</v>
      </c>
      <c r="G42" s="35">
        <v>41787</v>
      </c>
      <c r="H42" s="47" t="s">
        <v>58</v>
      </c>
      <c r="I42" s="51">
        <v>295000000</v>
      </c>
      <c r="J42" s="51">
        <f>I42/2.1083</f>
        <v>139923160.8404876</v>
      </c>
      <c r="K42" s="49">
        <v>210000000</v>
      </c>
      <c r="L42" s="49">
        <f>I42-K42</f>
        <v>85000000</v>
      </c>
      <c r="M42" s="50"/>
      <c r="N42" s="50"/>
      <c r="O42" s="49"/>
      <c r="P42" s="49"/>
      <c r="Q42" s="52"/>
    </row>
    <row r="43" spans="1:17" s="34" customFormat="1" x14ac:dyDescent="0.25">
      <c r="A43" s="34">
        <v>41</v>
      </c>
      <c r="B43" s="40" t="s">
        <v>160</v>
      </c>
      <c r="C43" s="44" t="s">
        <v>10</v>
      </c>
      <c r="D43" s="35" t="s">
        <v>26</v>
      </c>
      <c r="E43" s="35">
        <v>41751</v>
      </c>
      <c r="F43" s="35" t="s">
        <v>46</v>
      </c>
      <c r="G43" s="35">
        <v>41787</v>
      </c>
      <c r="H43" s="47" t="s">
        <v>58</v>
      </c>
      <c r="I43" s="51">
        <v>35000000</v>
      </c>
      <c r="J43" s="51">
        <f>I43/2.1083</f>
        <v>16601052.981074801</v>
      </c>
      <c r="K43" s="49">
        <v>30000000</v>
      </c>
      <c r="L43" s="49">
        <f>I43-K43</f>
        <v>5000000</v>
      </c>
      <c r="M43" s="50"/>
      <c r="N43" s="50"/>
      <c r="O43" s="49"/>
      <c r="P43" s="49"/>
      <c r="Q43" s="48"/>
    </row>
    <row r="44" spans="1:17" s="34" customFormat="1" x14ac:dyDescent="0.25">
      <c r="A44" s="34">
        <v>42</v>
      </c>
      <c r="B44" s="40" t="s">
        <v>159</v>
      </c>
      <c r="C44" s="44" t="s">
        <v>10</v>
      </c>
      <c r="D44" s="35" t="s">
        <v>26</v>
      </c>
      <c r="E44" s="35">
        <v>41753</v>
      </c>
      <c r="F44" s="35" t="s">
        <v>46</v>
      </c>
      <c r="G44" s="35">
        <v>41787</v>
      </c>
      <c r="H44" s="47" t="s">
        <v>65</v>
      </c>
      <c r="I44" s="51">
        <v>265000000</v>
      </c>
      <c r="J44" s="51">
        <f>I44/2.1083</f>
        <v>125693686.85670921</v>
      </c>
      <c r="K44" s="49">
        <v>215000000</v>
      </c>
      <c r="L44" s="49">
        <f>I44-K44</f>
        <v>50000000</v>
      </c>
      <c r="M44" s="50"/>
      <c r="N44" s="50"/>
      <c r="O44" s="49"/>
      <c r="P44" s="49"/>
      <c r="Q44" s="52"/>
    </row>
    <row r="45" spans="1:17" s="34" customFormat="1" x14ac:dyDescent="0.25">
      <c r="A45" s="34">
        <v>43</v>
      </c>
      <c r="B45" s="40" t="s">
        <v>158</v>
      </c>
      <c r="C45" s="44" t="s">
        <v>10</v>
      </c>
      <c r="D45" s="35" t="s">
        <v>26</v>
      </c>
      <c r="E45" s="35">
        <v>41745</v>
      </c>
      <c r="F45" s="35" t="s">
        <v>46</v>
      </c>
      <c r="G45" s="35">
        <v>41795</v>
      </c>
      <c r="H45" s="47" t="s">
        <v>87</v>
      </c>
      <c r="I45" s="51">
        <v>100000000</v>
      </c>
      <c r="J45" s="51">
        <f>I45/2.1126</f>
        <v>47335037.394679539</v>
      </c>
      <c r="K45" s="49">
        <v>100000000</v>
      </c>
      <c r="L45" s="49">
        <f>I45-K45</f>
        <v>0</v>
      </c>
      <c r="M45" s="50"/>
      <c r="N45" s="50"/>
      <c r="O45" s="49"/>
      <c r="P45" s="49"/>
      <c r="Q45" s="48"/>
    </row>
    <row r="46" spans="1:17" s="34" customFormat="1" x14ac:dyDescent="0.25">
      <c r="A46" s="34">
        <v>44</v>
      </c>
      <c r="B46" s="40" t="s">
        <v>157</v>
      </c>
      <c r="C46" s="44" t="s">
        <v>10</v>
      </c>
      <c r="D46" s="35" t="s">
        <v>26</v>
      </c>
      <c r="E46" s="35">
        <v>41751</v>
      </c>
      <c r="F46" s="35" t="s">
        <v>46</v>
      </c>
      <c r="G46" s="35">
        <v>41795</v>
      </c>
      <c r="H46" s="47" t="s">
        <v>61</v>
      </c>
      <c r="I46" s="51">
        <v>0</v>
      </c>
      <c r="J46" s="51">
        <v>0</v>
      </c>
      <c r="K46" s="49">
        <v>0</v>
      </c>
      <c r="L46" s="49">
        <v>0</v>
      </c>
      <c r="M46" s="49">
        <v>350000000</v>
      </c>
      <c r="N46" s="50" t="s">
        <v>16</v>
      </c>
      <c r="O46" s="49">
        <v>130000000</v>
      </c>
      <c r="P46" s="49">
        <f>M46-O46</f>
        <v>220000000</v>
      </c>
      <c r="Q46" s="52">
        <v>226584000</v>
      </c>
    </row>
    <row r="47" spans="1:17" s="34" customFormat="1" x14ac:dyDescent="0.25">
      <c r="A47" s="34">
        <v>45</v>
      </c>
      <c r="B47" s="40" t="s">
        <v>97</v>
      </c>
      <c r="C47" s="44" t="s">
        <v>10</v>
      </c>
      <c r="D47" s="35" t="s">
        <v>26</v>
      </c>
      <c r="E47" s="35">
        <v>41754</v>
      </c>
      <c r="F47" s="35" t="s">
        <v>46</v>
      </c>
      <c r="G47" s="35">
        <v>41795</v>
      </c>
      <c r="H47" s="47" t="s">
        <v>65</v>
      </c>
      <c r="I47" s="51">
        <v>59400000</v>
      </c>
      <c r="J47" s="51">
        <f>I47/2.1126</f>
        <v>28117012.212439649</v>
      </c>
      <c r="K47" s="49">
        <v>59400000</v>
      </c>
      <c r="L47" s="49">
        <f>I47-K47</f>
        <v>0</v>
      </c>
      <c r="M47" s="50"/>
      <c r="N47" s="50"/>
      <c r="O47" s="49"/>
      <c r="P47" s="49"/>
      <c r="Q47" s="48"/>
    </row>
    <row r="48" spans="1:17" s="34" customFormat="1" x14ac:dyDescent="0.25">
      <c r="A48" s="34">
        <v>46</v>
      </c>
      <c r="B48" s="40" t="s">
        <v>83</v>
      </c>
      <c r="C48" s="43" t="s">
        <v>11</v>
      </c>
      <c r="D48" s="35" t="s">
        <v>26</v>
      </c>
      <c r="E48" s="35">
        <v>41761</v>
      </c>
      <c r="F48" s="35" t="s">
        <v>46</v>
      </c>
      <c r="G48" s="35">
        <v>41795</v>
      </c>
      <c r="H48" s="47" t="s">
        <v>87</v>
      </c>
      <c r="I48" s="51">
        <v>3000000000</v>
      </c>
      <c r="J48" s="51">
        <f>I48/2.1126</f>
        <v>1420051121.8403862</v>
      </c>
      <c r="K48" s="49">
        <v>2750000000</v>
      </c>
      <c r="L48" s="49">
        <f>I48-K48</f>
        <v>250000000</v>
      </c>
      <c r="M48" s="50"/>
      <c r="N48" s="50"/>
      <c r="O48" s="49"/>
      <c r="P48" s="49"/>
      <c r="Q48" s="52"/>
    </row>
    <row r="49" spans="1:17" s="34" customFormat="1" x14ac:dyDescent="0.25">
      <c r="A49" s="34">
        <v>47</v>
      </c>
      <c r="B49" s="40" t="s">
        <v>156</v>
      </c>
      <c r="C49" s="44" t="s">
        <v>10</v>
      </c>
      <c r="D49" s="35" t="s">
        <v>37</v>
      </c>
      <c r="E49" s="35">
        <v>41765</v>
      </c>
      <c r="F49" s="35" t="s">
        <v>46</v>
      </c>
      <c r="G49" s="35">
        <v>41795</v>
      </c>
      <c r="H49" s="47" t="s">
        <v>58</v>
      </c>
      <c r="I49" s="51">
        <v>1000000000</v>
      </c>
      <c r="J49" s="51">
        <f>I49/2.1126</f>
        <v>473350373.9467954</v>
      </c>
      <c r="K49" s="49">
        <v>0</v>
      </c>
      <c r="L49" s="49">
        <f>I49-K49</f>
        <v>1000000000</v>
      </c>
      <c r="M49" s="50"/>
      <c r="N49" s="50"/>
      <c r="O49" s="49"/>
      <c r="P49" s="49"/>
      <c r="Q49" s="48"/>
    </row>
    <row r="50" spans="1:17" s="34" customFormat="1" x14ac:dyDescent="0.25">
      <c r="A50" s="34">
        <v>48</v>
      </c>
      <c r="B50" s="40" t="s">
        <v>156</v>
      </c>
      <c r="C50" s="44" t="s">
        <v>10</v>
      </c>
      <c r="D50" s="35" t="s">
        <v>37</v>
      </c>
      <c r="E50" s="35">
        <v>41772</v>
      </c>
      <c r="F50" s="35" t="s">
        <v>46</v>
      </c>
      <c r="G50" s="35">
        <v>41795</v>
      </c>
      <c r="H50" s="47" t="s">
        <v>61</v>
      </c>
      <c r="I50" s="51">
        <v>0</v>
      </c>
      <c r="J50" s="49">
        <v>0</v>
      </c>
      <c r="K50" s="49">
        <v>0</v>
      </c>
      <c r="L50" s="49">
        <v>0</v>
      </c>
      <c r="M50" s="49">
        <v>500000000</v>
      </c>
      <c r="N50" s="50" t="s">
        <v>17</v>
      </c>
      <c r="O50" s="49">
        <v>350000000</v>
      </c>
      <c r="P50" s="49">
        <f>M50-O50</f>
        <v>150000000</v>
      </c>
      <c r="Q50" s="52">
        <v>815885000</v>
      </c>
    </row>
    <row r="51" spans="1:17" s="34" customFormat="1" x14ac:dyDescent="0.25">
      <c r="A51" s="34">
        <v>49</v>
      </c>
      <c r="B51" s="40" t="s">
        <v>86</v>
      </c>
      <c r="C51" s="44" t="s">
        <v>10</v>
      </c>
      <c r="D51" s="35" t="s">
        <v>37</v>
      </c>
      <c r="E51" s="35">
        <v>41782</v>
      </c>
      <c r="F51" s="35" t="s">
        <v>46</v>
      </c>
      <c r="G51" s="35">
        <v>41795</v>
      </c>
      <c r="H51" s="47" t="s">
        <v>61</v>
      </c>
      <c r="I51" s="51">
        <v>0</v>
      </c>
      <c r="J51" s="49">
        <v>0</v>
      </c>
      <c r="K51" s="49">
        <v>0</v>
      </c>
      <c r="L51" s="49">
        <v>0</v>
      </c>
      <c r="M51" s="49">
        <v>500000000</v>
      </c>
      <c r="N51" s="50" t="s">
        <v>17</v>
      </c>
      <c r="O51" s="49">
        <v>500000000</v>
      </c>
      <c r="P51" s="49">
        <f>M51-O51</f>
        <v>0</v>
      </c>
      <c r="Q51" s="48">
        <v>1165550000</v>
      </c>
    </row>
    <row r="52" spans="1:17" s="34" customFormat="1" x14ac:dyDescent="0.25">
      <c r="A52" s="34">
        <v>50</v>
      </c>
      <c r="B52" s="40" t="s">
        <v>130</v>
      </c>
      <c r="C52" s="44" t="s">
        <v>10</v>
      </c>
      <c r="D52" s="35" t="s">
        <v>26</v>
      </c>
      <c r="E52" s="35">
        <v>41771</v>
      </c>
      <c r="F52" s="35" t="s">
        <v>46</v>
      </c>
      <c r="G52" s="35">
        <v>41803</v>
      </c>
      <c r="H52" s="47" t="s">
        <v>65</v>
      </c>
      <c r="I52" s="51">
        <v>50000000</v>
      </c>
      <c r="J52" s="49">
        <f>I52/2.1236</f>
        <v>23544923.714447163</v>
      </c>
      <c r="K52" s="49">
        <v>50000000</v>
      </c>
      <c r="L52" s="49">
        <f>I52-K52</f>
        <v>0</v>
      </c>
      <c r="M52" s="50"/>
      <c r="N52" s="50"/>
      <c r="O52" s="49"/>
      <c r="P52" s="49"/>
      <c r="Q52" s="52"/>
    </row>
    <row r="53" spans="1:17" s="34" customFormat="1" x14ac:dyDescent="0.25">
      <c r="A53" s="34">
        <v>51</v>
      </c>
      <c r="B53" s="40" t="s">
        <v>62</v>
      </c>
      <c r="C53" s="43" t="s">
        <v>11</v>
      </c>
      <c r="D53" s="35" t="s">
        <v>26</v>
      </c>
      <c r="E53" s="35">
        <v>41771</v>
      </c>
      <c r="F53" s="35" t="s">
        <v>46</v>
      </c>
      <c r="G53" s="35">
        <v>41803</v>
      </c>
      <c r="H53" s="47" t="s">
        <v>87</v>
      </c>
      <c r="I53" s="51">
        <v>8000000000</v>
      </c>
      <c r="J53" s="49">
        <f>I53/2.1236</f>
        <v>3767187794.3115463</v>
      </c>
      <c r="K53" s="49">
        <v>3644577975</v>
      </c>
      <c r="L53" s="49">
        <f>I53-K53</f>
        <v>4355422025</v>
      </c>
      <c r="M53" s="50"/>
      <c r="N53" s="50"/>
      <c r="O53" s="49"/>
      <c r="P53" s="49"/>
      <c r="Q53" s="48"/>
    </row>
    <row r="54" spans="1:17" s="34" customFormat="1" x14ac:dyDescent="0.25">
      <c r="A54" s="34">
        <v>52</v>
      </c>
      <c r="B54" s="40" t="s">
        <v>155</v>
      </c>
      <c r="C54" s="43" t="s">
        <v>8</v>
      </c>
      <c r="D54" s="35" t="s">
        <v>26</v>
      </c>
      <c r="E54" s="35">
        <v>41779</v>
      </c>
      <c r="F54" s="35" t="s">
        <v>46</v>
      </c>
      <c r="G54" s="35">
        <v>41803</v>
      </c>
      <c r="H54" s="47" t="s">
        <v>65</v>
      </c>
      <c r="I54" s="51">
        <v>300000000</v>
      </c>
      <c r="J54" s="49">
        <f>I54/2.1236</f>
        <v>141269542.28668299</v>
      </c>
      <c r="K54" s="49">
        <v>300000000</v>
      </c>
      <c r="L54" s="49">
        <f>I54-K54</f>
        <v>0</v>
      </c>
      <c r="M54" s="50"/>
      <c r="N54" s="50"/>
      <c r="O54" s="49"/>
      <c r="P54" s="49"/>
      <c r="Q54" s="52"/>
    </row>
    <row r="55" spans="1:17" s="34" customFormat="1" x14ac:dyDescent="0.25">
      <c r="A55" s="34">
        <v>53</v>
      </c>
      <c r="B55" s="40" t="s">
        <v>154</v>
      </c>
      <c r="C55" s="44" t="s">
        <v>10</v>
      </c>
      <c r="D55" s="35" t="s">
        <v>26</v>
      </c>
      <c r="E55" s="35">
        <v>41782</v>
      </c>
      <c r="F55" s="35" t="s">
        <v>46</v>
      </c>
      <c r="G55" s="35">
        <v>41803</v>
      </c>
      <c r="H55" s="47" t="s">
        <v>65</v>
      </c>
      <c r="I55" s="51">
        <v>100000000</v>
      </c>
      <c r="J55" s="49">
        <f>I55/2.1236</f>
        <v>47089847.428894326</v>
      </c>
      <c r="K55" s="49">
        <v>100000000</v>
      </c>
      <c r="L55" s="49">
        <f>I55-K55</f>
        <v>0</v>
      </c>
      <c r="M55" s="50"/>
      <c r="N55" s="50"/>
      <c r="O55" s="49"/>
      <c r="P55" s="49"/>
      <c r="Q55" s="48"/>
    </row>
    <row r="56" spans="1:17" s="34" customFormat="1" x14ac:dyDescent="0.25">
      <c r="A56" s="34">
        <v>54</v>
      </c>
      <c r="B56" s="40" t="s">
        <v>102</v>
      </c>
      <c r="C56" s="43" t="s">
        <v>11</v>
      </c>
      <c r="D56" s="35" t="s">
        <v>26</v>
      </c>
      <c r="E56" s="35">
        <v>41744</v>
      </c>
      <c r="F56" s="35" t="s">
        <v>46</v>
      </c>
      <c r="G56" s="35">
        <v>41810</v>
      </c>
      <c r="H56" s="47" t="s">
        <v>61</v>
      </c>
      <c r="I56" s="51">
        <v>0</v>
      </c>
      <c r="J56" s="51">
        <v>0</v>
      </c>
      <c r="K56" s="49">
        <v>0</v>
      </c>
      <c r="L56" s="49">
        <v>0</v>
      </c>
      <c r="M56" s="51">
        <v>1500000000</v>
      </c>
      <c r="N56" s="50" t="s">
        <v>17</v>
      </c>
      <c r="O56" s="49">
        <v>126709500</v>
      </c>
      <c r="P56" s="49">
        <f>M56-O56</f>
        <v>1373290500</v>
      </c>
      <c r="Q56" s="52">
        <v>294896070</v>
      </c>
    </row>
    <row r="57" spans="1:17" s="34" customFormat="1" ht="30" x14ac:dyDescent="0.25">
      <c r="A57" s="34">
        <v>55</v>
      </c>
      <c r="B57" s="40" t="s">
        <v>153</v>
      </c>
      <c r="C57" s="43" t="s">
        <v>8</v>
      </c>
      <c r="D57" s="35" t="s">
        <v>26</v>
      </c>
      <c r="E57" s="35">
        <v>41751</v>
      </c>
      <c r="F57" s="35" t="s">
        <v>46</v>
      </c>
      <c r="G57" s="35">
        <v>41810</v>
      </c>
      <c r="H57" s="47" t="s">
        <v>58</v>
      </c>
      <c r="I57" s="51">
        <v>300000000</v>
      </c>
      <c r="J57" s="51">
        <f>I57/2.1411</f>
        <v>140114894.21325487</v>
      </c>
      <c r="K57" s="49">
        <v>100000000</v>
      </c>
      <c r="L57" s="49">
        <f>I57-K57</f>
        <v>200000000</v>
      </c>
      <c r="M57" s="50"/>
      <c r="N57" s="50"/>
      <c r="O57" s="49"/>
      <c r="P57" s="49"/>
      <c r="Q57" s="48"/>
    </row>
    <row r="58" spans="1:17" s="34" customFormat="1" x14ac:dyDescent="0.25">
      <c r="A58" s="34">
        <v>56</v>
      </c>
      <c r="B58" s="40" t="s">
        <v>85</v>
      </c>
      <c r="C58" s="43" t="s">
        <v>11</v>
      </c>
      <c r="D58" s="35" t="s">
        <v>26</v>
      </c>
      <c r="E58" s="35">
        <v>41767</v>
      </c>
      <c r="F58" s="35" t="s">
        <v>46</v>
      </c>
      <c r="G58" s="35">
        <v>41810</v>
      </c>
      <c r="H58" s="47" t="s">
        <v>58</v>
      </c>
      <c r="I58" s="51">
        <v>200000000</v>
      </c>
      <c r="J58" s="51">
        <f>I58/2.1411</f>
        <v>93409929.475503251</v>
      </c>
      <c r="K58" s="49">
        <v>186780000</v>
      </c>
      <c r="L58" s="49">
        <f>I58-K58</f>
        <v>13220000</v>
      </c>
      <c r="M58" s="50"/>
      <c r="N58" s="50"/>
      <c r="O58" s="49"/>
      <c r="P58" s="49"/>
      <c r="Q58" s="52"/>
    </row>
    <row r="59" spans="1:17" s="34" customFormat="1" x14ac:dyDescent="0.25">
      <c r="A59" s="34">
        <v>57</v>
      </c>
      <c r="B59" s="40" t="s">
        <v>35</v>
      </c>
      <c r="C59" s="44" t="s">
        <v>10</v>
      </c>
      <c r="D59" s="35" t="s">
        <v>26</v>
      </c>
      <c r="E59" s="35">
        <v>41792</v>
      </c>
      <c r="F59" s="35" t="s">
        <v>46</v>
      </c>
      <c r="G59" s="35">
        <v>41810</v>
      </c>
      <c r="H59" s="47" t="s">
        <v>65</v>
      </c>
      <c r="I59" s="51">
        <v>12500000</v>
      </c>
      <c r="J59" s="51">
        <f>I59/2.1411</f>
        <v>5838120.5922189532</v>
      </c>
      <c r="K59" s="49">
        <v>12500000</v>
      </c>
      <c r="L59" s="49">
        <f>I59-K59</f>
        <v>0</v>
      </c>
      <c r="M59" s="50"/>
      <c r="N59" s="50"/>
      <c r="O59" s="49"/>
      <c r="P59" s="49"/>
      <c r="Q59" s="48"/>
    </row>
    <row r="60" spans="1:17" s="34" customFormat="1" ht="30" x14ac:dyDescent="0.25">
      <c r="A60" s="34">
        <v>58</v>
      </c>
      <c r="B60" s="40" t="s">
        <v>152</v>
      </c>
      <c r="C60" s="43" t="s">
        <v>8</v>
      </c>
      <c r="D60" s="35" t="s">
        <v>26</v>
      </c>
      <c r="E60" s="35">
        <v>41764</v>
      </c>
      <c r="F60" s="35" t="s">
        <v>46</v>
      </c>
      <c r="G60" s="35">
        <v>41817</v>
      </c>
      <c r="H60" s="47" t="s">
        <v>65</v>
      </c>
      <c r="I60" s="51">
        <v>100000000</v>
      </c>
      <c r="J60" s="51">
        <f>I60/2.1272</f>
        <v>47010154.193305753</v>
      </c>
      <c r="K60" s="49">
        <v>75000000</v>
      </c>
      <c r="L60" s="49">
        <f>I60-K60</f>
        <v>25000000</v>
      </c>
      <c r="M60" s="50"/>
      <c r="N60" s="50"/>
      <c r="O60" s="49"/>
      <c r="P60" s="49"/>
      <c r="Q60" s="52"/>
    </row>
    <row r="61" spans="1:17" s="34" customFormat="1" x14ac:dyDescent="0.25">
      <c r="A61" s="34">
        <v>59</v>
      </c>
      <c r="B61" s="40" t="s">
        <v>151</v>
      </c>
      <c r="C61" s="43" t="s">
        <v>8</v>
      </c>
      <c r="D61" s="35" t="s">
        <v>26</v>
      </c>
      <c r="E61" s="35">
        <v>41800</v>
      </c>
      <c r="F61" s="35" t="s">
        <v>46</v>
      </c>
      <c r="G61" s="35">
        <v>41817</v>
      </c>
      <c r="H61" s="47" t="s">
        <v>65</v>
      </c>
      <c r="I61" s="51">
        <v>500000000</v>
      </c>
      <c r="J61" s="51">
        <f>I61/2.1272</f>
        <v>235050770.96652874</v>
      </c>
      <c r="K61" s="49">
        <v>350000000</v>
      </c>
      <c r="L61" s="49">
        <f>I61-K61</f>
        <v>150000000</v>
      </c>
      <c r="M61" s="50"/>
      <c r="N61" s="50"/>
      <c r="O61" s="49"/>
      <c r="P61" s="49"/>
      <c r="Q61" s="48"/>
    </row>
    <row r="62" spans="1:17" s="34" customFormat="1" x14ac:dyDescent="0.25">
      <c r="A62" s="34">
        <v>60</v>
      </c>
      <c r="B62" s="40" t="s">
        <v>133</v>
      </c>
      <c r="C62" s="43" t="s">
        <v>11</v>
      </c>
      <c r="D62" s="35" t="s">
        <v>26</v>
      </c>
      <c r="E62" s="35">
        <v>41758</v>
      </c>
      <c r="F62" s="35" t="s">
        <v>46</v>
      </c>
      <c r="G62" s="35">
        <v>41828</v>
      </c>
      <c r="H62" s="47" t="s">
        <v>87</v>
      </c>
      <c r="I62" s="51">
        <v>500000000</v>
      </c>
      <c r="J62" s="51">
        <f>I62/2.129</f>
        <v>234852043.21277595</v>
      </c>
      <c r="K62" s="49">
        <v>500000000</v>
      </c>
      <c r="L62" s="49">
        <f>I62-K62</f>
        <v>0</v>
      </c>
      <c r="M62" s="50"/>
      <c r="N62" s="50"/>
      <c r="O62" s="49"/>
      <c r="P62" s="49"/>
      <c r="Q62" s="52"/>
    </row>
    <row r="63" spans="1:17" s="34" customFormat="1" x14ac:dyDescent="0.25">
      <c r="A63" s="34">
        <v>61</v>
      </c>
      <c r="B63" s="40" t="s">
        <v>150</v>
      </c>
      <c r="C63" s="44" t="s">
        <v>10</v>
      </c>
      <c r="D63" s="35" t="s">
        <v>26</v>
      </c>
      <c r="E63" s="35">
        <v>41773</v>
      </c>
      <c r="F63" s="35" t="s">
        <v>46</v>
      </c>
      <c r="G63" s="35">
        <v>41828</v>
      </c>
      <c r="H63" s="47" t="s">
        <v>65</v>
      </c>
      <c r="I63" s="51">
        <v>45000000</v>
      </c>
      <c r="J63" s="51">
        <f>I63/2.129</f>
        <v>21136683.889149837</v>
      </c>
      <c r="K63" s="49">
        <v>0</v>
      </c>
      <c r="L63" s="49">
        <f>I63-K63</f>
        <v>45000000</v>
      </c>
      <c r="M63" s="50"/>
      <c r="N63" s="50"/>
      <c r="O63" s="49"/>
      <c r="P63" s="49"/>
      <c r="Q63" s="48"/>
    </row>
    <row r="64" spans="1:17" s="34" customFormat="1" x14ac:dyDescent="0.25">
      <c r="A64" s="34">
        <v>62</v>
      </c>
      <c r="B64" s="40" t="s">
        <v>149</v>
      </c>
      <c r="C64" s="44" t="s">
        <v>10</v>
      </c>
      <c r="D64" s="35" t="s">
        <v>26</v>
      </c>
      <c r="E64" s="35">
        <v>41785</v>
      </c>
      <c r="F64" s="35" t="s">
        <v>46</v>
      </c>
      <c r="G64" s="35">
        <v>41828</v>
      </c>
      <c r="H64" s="47" t="s">
        <v>65</v>
      </c>
      <c r="I64" s="51">
        <v>300000000</v>
      </c>
      <c r="J64" s="51">
        <f>I64/2.129</f>
        <v>140911225.92766556</v>
      </c>
      <c r="K64" s="49">
        <v>300000000</v>
      </c>
      <c r="L64" s="49">
        <f>I64-K64</f>
        <v>0</v>
      </c>
      <c r="M64" s="50"/>
      <c r="N64" s="50"/>
      <c r="O64" s="49"/>
      <c r="P64" s="49"/>
      <c r="Q64" s="52"/>
    </row>
    <row r="65" spans="1:17" s="34" customFormat="1" x14ac:dyDescent="0.25">
      <c r="A65" s="34">
        <v>63</v>
      </c>
      <c r="B65" s="40" t="s">
        <v>106</v>
      </c>
      <c r="C65" s="43" t="s">
        <v>10</v>
      </c>
      <c r="D65" s="35" t="s">
        <v>92</v>
      </c>
      <c r="E65" s="35">
        <v>41786</v>
      </c>
      <c r="F65" s="35" t="s">
        <v>46</v>
      </c>
      <c r="G65" s="35">
        <v>41828</v>
      </c>
      <c r="H65" s="47" t="s">
        <v>91</v>
      </c>
      <c r="I65" s="51">
        <v>40000000</v>
      </c>
      <c r="J65" s="51">
        <f>I65/2.129</f>
        <v>18788163.457022075</v>
      </c>
      <c r="K65" s="49">
        <v>10680000</v>
      </c>
      <c r="L65" s="49">
        <f>I65-K65</f>
        <v>29320000</v>
      </c>
      <c r="M65" s="50"/>
      <c r="N65" s="50"/>
      <c r="O65" s="49"/>
      <c r="P65" s="49"/>
      <c r="Q65" s="48"/>
    </row>
    <row r="66" spans="1:17" s="34" customFormat="1" x14ac:dyDescent="0.25">
      <c r="A66" s="34">
        <v>64</v>
      </c>
      <c r="B66" s="40" t="s">
        <v>148</v>
      </c>
      <c r="C66" s="43" t="s">
        <v>11</v>
      </c>
      <c r="D66" s="35" t="s">
        <v>26</v>
      </c>
      <c r="E66" s="35">
        <v>41809</v>
      </c>
      <c r="F66" s="35" t="s">
        <v>46</v>
      </c>
      <c r="G66" s="35">
        <v>41828</v>
      </c>
      <c r="H66" s="47" t="s">
        <v>61</v>
      </c>
      <c r="I66" s="51">
        <v>0</v>
      </c>
      <c r="J66" s="51">
        <v>0</v>
      </c>
      <c r="K66" s="49">
        <v>0</v>
      </c>
      <c r="L66" s="49">
        <v>0</v>
      </c>
      <c r="M66" s="49">
        <v>350000000</v>
      </c>
      <c r="N66" s="50" t="s">
        <v>17</v>
      </c>
      <c r="O66" s="49">
        <v>250000000</v>
      </c>
      <c r="P66" s="49">
        <f>M66-O66</f>
        <v>100000000</v>
      </c>
      <c r="Q66" s="52">
        <v>582775000</v>
      </c>
    </row>
    <row r="67" spans="1:17" s="34" customFormat="1" x14ac:dyDescent="0.25">
      <c r="A67" s="34">
        <v>65</v>
      </c>
      <c r="B67" s="40" t="s">
        <v>147</v>
      </c>
      <c r="C67" s="44" t="s">
        <v>10</v>
      </c>
      <c r="D67" s="35" t="s">
        <v>26</v>
      </c>
      <c r="E67" s="35">
        <v>41793</v>
      </c>
      <c r="F67" s="35" t="s">
        <v>46</v>
      </c>
      <c r="G67" s="35">
        <v>41837</v>
      </c>
      <c r="H67" s="47" t="s">
        <v>65</v>
      </c>
      <c r="I67" s="51">
        <v>18800000</v>
      </c>
      <c r="J67" s="51">
        <f>I67/2.1259</f>
        <v>8843313.4201985039</v>
      </c>
      <c r="K67" s="49">
        <v>10000000</v>
      </c>
      <c r="L67" s="49">
        <f>I67-K67</f>
        <v>8800000</v>
      </c>
      <c r="M67" s="50"/>
      <c r="N67" s="50"/>
      <c r="O67" s="49"/>
      <c r="P67" s="49"/>
      <c r="Q67" s="48"/>
    </row>
    <row r="68" spans="1:17" s="34" customFormat="1" x14ac:dyDescent="0.25">
      <c r="A68" s="34">
        <v>66</v>
      </c>
      <c r="B68" s="40" t="s">
        <v>146</v>
      </c>
      <c r="C68" s="44" t="s">
        <v>10</v>
      </c>
      <c r="D68" s="35" t="s">
        <v>26</v>
      </c>
      <c r="E68" s="35">
        <v>41802</v>
      </c>
      <c r="F68" s="35" t="s">
        <v>46</v>
      </c>
      <c r="G68" s="35">
        <v>41837</v>
      </c>
      <c r="H68" s="47" t="s">
        <v>65</v>
      </c>
      <c r="I68" s="51">
        <v>200000000</v>
      </c>
      <c r="J68" s="51">
        <f>I68/2.1259</f>
        <v>94077802.342537269</v>
      </c>
      <c r="K68" s="49">
        <v>130860000</v>
      </c>
      <c r="L68" s="49">
        <f>I68-K68</f>
        <v>69140000</v>
      </c>
      <c r="M68" s="50"/>
      <c r="N68" s="50"/>
      <c r="O68" s="49"/>
      <c r="P68" s="49"/>
      <c r="Q68" s="52"/>
    </row>
    <row r="69" spans="1:17" s="34" customFormat="1" x14ac:dyDescent="0.25">
      <c r="A69" s="34">
        <v>67</v>
      </c>
      <c r="B69" s="40" t="s">
        <v>145</v>
      </c>
      <c r="C69" s="44" t="s">
        <v>10</v>
      </c>
      <c r="D69" s="35" t="s">
        <v>26</v>
      </c>
      <c r="E69" s="35">
        <v>41802</v>
      </c>
      <c r="F69" s="35" t="s">
        <v>46</v>
      </c>
      <c r="G69" s="35">
        <v>41837</v>
      </c>
      <c r="H69" s="47" t="s">
        <v>58</v>
      </c>
      <c r="I69" s="51">
        <v>500000000</v>
      </c>
      <c r="J69" s="51">
        <f>I69/2.1259</f>
        <v>235194505.85634318</v>
      </c>
      <c r="K69" s="49">
        <v>0</v>
      </c>
      <c r="L69" s="49">
        <f>I69-K69</f>
        <v>500000000</v>
      </c>
      <c r="M69" s="50"/>
      <c r="N69" s="50"/>
      <c r="O69" s="49"/>
      <c r="P69" s="49"/>
      <c r="Q69" s="48"/>
    </row>
    <row r="70" spans="1:17" s="34" customFormat="1" x14ac:dyDescent="0.25">
      <c r="A70" s="34">
        <v>68</v>
      </c>
      <c r="B70" s="40" t="s">
        <v>60</v>
      </c>
      <c r="C70" s="44" t="s">
        <v>10</v>
      </c>
      <c r="D70" s="35" t="s">
        <v>26</v>
      </c>
      <c r="E70" s="35">
        <v>41802</v>
      </c>
      <c r="F70" s="35" t="s">
        <v>46</v>
      </c>
      <c r="G70" s="35">
        <v>41837</v>
      </c>
      <c r="H70" s="47" t="s">
        <v>58</v>
      </c>
      <c r="I70" s="51">
        <v>30000000</v>
      </c>
      <c r="J70" s="51">
        <f>I70/2.1259</f>
        <v>14111670.35138059</v>
      </c>
      <c r="K70" s="49">
        <v>30000000</v>
      </c>
      <c r="L70" s="49">
        <f>I70-K70</f>
        <v>0</v>
      </c>
      <c r="M70" s="50"/>
      <c r="N70" s="50"/>
      <c r="O70" s="49"/>
      <c r="P70" s="49"/>
      <c r="Q70" s="52"/>
    </row>
    <row r="71" spans="1:17" s="34" customFormat="1" x14ac:dyDescent="0.25">
      <c r="A71" s="34">
        <v>69</v>
      </c>
      <c r="B71" s="40" t="s">
        <v>144</v>
      </c>
      <c r="C71" s="43" t="s">
        <v>8</v>
      </c>
      <c r="D71" s="35" t="s">
        <v>26</v>
      </c>
      <c r="E71" s="35">
        <v>41813</v>
      </c>
      <c r="F71" s="35" t="s">
        <v>46</v>
      </c>
      <c r="G71" s="35">
        <v>41837</v>
      </c>
      <c r="H71" s="47" t="s">
        <v>65</v>
      </c>
      <c r="I71" s="51">
        <v>250000000</v>
      </c>
      <c r="J71" s="51">
        <f>I71/2.1259</f>
        <v>117597252.92817159</v>
      </c>
      <c r="K71" s="49">
        <v>0</v>
      </c>
      <c r="L71" s="49">
        <f>I71-K71</f>
        <v>250000000</v>
      </c>
      <c r="M71" s="50"/>
      <c r="N71" s="50"/>
      <c r="O71" s="49"/>
      <c r="P71" s="49"/>
      <c r="Q71" s="48"/>
    </row>
    <row r="72" spans="1:17" s="34" customFormat="1" x14ac:dyDescent="0.25">
      <c r="A72" s="34">
        <v>70</v>
      </c>
      <c r="B72" s="40" t="s">
        <v>143</v>
      </c>
      <c r="C72" s="43" t="s">
        <v>8</v>
      </c>
      <c r="D72" s="35" t="s">
        <v>26</v>
      </c>
      <c r="E72" s="35">
        <v>41816</v>
      </c>
      <c r="F72" s="35" t="s">
        <v>46</v>
      </c>
      <c r="G72" s="35">
        <v>41837</v>
      </c>
      <c r="H72" s="47" t="s">
        <v>65</v>
      </c>
      <c r="I72" s="51">
        <v>200000000</v>
      </c>
      <c r="J72" s="51">
        <f>I72/2.1259</f>
        <v>94077802.342537269</v>
      </c>
      <c r="K72" s="49">
        <v>150000000</v>
      </c>
      <c r="L72" s="49">
        <f>I72-K72</f>
        <v>50000000</v>
      </c>
      <c r="M72" s="50"/>
      <c r="N72" s="50"/>
      <c r="O72" s="49"/>
      <c r="P72" s="49"/>
      <c r="Q72" s="52"/>
    </row>
    <row r="73" spans="1:17" s="34" customFormat="1" ht="30" x14ac:dyDescent="0.25">
      <c r="A73" s="34">
        <v>71</v>
      </c>
      <c r="B73" s="40" t="s">
        <v>142</v>
      </c>
      <c r="C73" s="43" t="s">
        <v>8</v>
      </c>
      <c r="D73" s="35" t="s">
        <v>26</v>
      </c>
      <c r="E73" s="35">
        <v>41817</v>
      </c>
      <c r="F73" s="35" t="s">
        <v>46</v>
      </c>
      <c r="G73" s="35">
        <v>41837</v>
      </c>
      <c r="H73" s="47" t="s">
        <v>65</v>
      </c>
      <c r="I73" s="51">
        <v>50000000</v>
      </c>
      <c r="J73" s="51">
        <f>I73/2.1259</f>
        <v>23519450.585634317</v>
      </c>
      <c r="K73" s="49">
        <v>50000000</v>
      </c>
      <c r="L73" s="49">
        <f>I73-K73</f>
        <v>0</v>
      </c>
      <c r="M73" s="50"/>
      <c r="N73" s="50"/>
      <c r="O73" s="49"/>
      <c r="P73" s="49"/>
      <c r="Q73" s="48"/>
    </row>
    <row r="74" spans="1:17" s="34" customFormat="1" x14ac:dyDescent="0.25">
      <c r="A74" s="34">
        <v>72</v>
      </c>
      <c r="B74" s="40" t="s">
        <v>141</v>
      </c>
      <c r="C74" s="43" t="s">
        <v>8</v>
      </c>
      <c r="D74" s="35" t="s">
        <v>26</v>
      </c>
      <c r="E74" s="35">
        <v>41753</v>
      </c>
      <c r="F74" s="35" t="s">
        <v>46</v>
      </c>
      <c r="G74" s="35">
        <v>41844</v>
      </c>
      <c r="H74" s="47" t="s">
        <v>58</v>
      </c>
      <c r="I74" s="51">
        <v>200000000</v>
      </c>
      <c r="J74" s="51">
        <f>I74/2.094</f>
        <v>95510983.763132766</v>
      </c>
      <c r="K74" s="49">
        <v>90000000</v>
      </c>
      <c r="L74" s="49">
        <f>I74-K74</f>
        <v>110000000</v>
      </c>
      <c r="M74" s="50"/>
      <c r="N74" s="50"/>
      <c r="O74" s="49"/>
      <c r="P74" s="49"/>
      <c r="Q74" s="52"/>
    </row>
    <row r="75" spans="1:17" s="34" customFormat="1" x14ac:dyDescent="0.25">
      <c r="A75" s="34">
        <v>73</v>
      </c>
      <c r="B75" s="40" t="s">
        <v>140</v>
      </c>
      <c r="C75" s="44" t="s">
        <v>10</v>
      </c>
      <c r="D75" s="35" t="s">
        <v>26</v>
      </c>
      <c r="E75" s="35">
        <v>41794</v>
      </c>
      <c r="F75" s="35" t="s">
        <v>46</v>
      </c>
      <c r="G75" s="35">
        <v>41844</v>
      </c>
      <c r="H75" s="47" t="s">
        <v>65</v>
      </c>
      <c r="I75" s="51">
        <v>700000000</v>
      </c>
      <c r="J75" s="51">
        <f>I75/2.094</f>
        <v>334288443.17096466</v>
      </c>
      <c r="K75" s="49">
        <v>362030000</v>
      </c>
      <c r="L75" s="49">
        <f>I75-K75</f>
        <v>337970000</v>
      </c>
      <c r="M75" s="50"/>
      <c r="N75" s="50"/>
      <c r="O75" s="49"/>
      <c r="P75" s="49"/>
      <c r="Q75" s="48"/>
    </row>
    <row r="76" spans="1:17" s="34" customFormat="1" x14ac:dyDescent="0.25">
      <c r="A76" s="34">
        <v>74</v>
      </c>
      <c r="B76" s="40" t="s">
        <v>139</v>
      </c>
      <c r="C76" s="44" t="s">
        <v>10</v>
      </c>
      <c r="D76" s="35" t="s">
        <v>37</v>
      </c>
      <c r="E76" s="35">
        <v>41809</v>
      </c>
      <c r="F76" s="35" t="s">
        <v>46</v>
      </c>
      <c r="G76" s="35">
        <v>41844</v>
      </c>
      <c r="H76" s="47" t="s">
        <v>61</v>
      </c>
      <c r="I76" s="51">
        <v>0</v>
      </c>
      <c r="J76" s="51">
        <v>0</v>
      </c>
      <c r="K76" s="49">
        <v>0</v>
      </c>
      <c r="L76" s="49">
        <v>0</v>
      </c>
      <c r="M76" s="49">
        <v>370000000</v>
      </c>
      <c r="N76" s="50" t="s">
        <v>17</v>
      </c>
      <c r="O76" s="49">
        <v>0</v>
      </c>
      <c r="P76" s="49">
        <f>M76-O76</f>
        <v>370000000</v>
      </c>
      <c r="Q76" s="52">
        <v>0</v>
      </c>
    </row>
    <row r="77" spans="1:17" s="34" customFormat="1" x14ac:dyDescent="0.25">
      <c r="A77" s="34">
        <v>75</v>
      </c>
      <c r="B77" s="40" t="s">
        <v>138</v>
      </c>
      <c r="C77" s="44" t="s">
        <v>10</v>
      </c>
      <c r="D77" s="35" t="s">
        <v>26</v>
      </c>
      <c r="E77" s="35">
        <v>41810</v>
      </c>
      <c r="F77" s="35" t="s">
        <v>46</v>
      </c>
      <c r="G77" s="35">
        <v>41844</v>
      </c>
      <c r="H77" s="47" t="s">
        <v>65</v>
      </c>
      <c r="I77" s="51">
        <v>200000000</v>
      </c>
      <c r="J77" s="51">
        <f>I77/2.094</f>
        <v>95510983.763132766</v>
      </c>
      <c r="K77" s="49">
        <v>174000000</v>
      </c>
      <c r="L77" s="49">
        <f>I77-K77</f>
        <v>26000000</v>
      </c>
      <c r="M77" s="50"/>
      <c r="N77" s="50"/>
      <c r="O77" s="49"/>
      <c r="P77" s="49"/>
      <c r="Q77" s="48"/>
    </row>
    <row r="78" spans="1:17" s="34" customFormat="1" x14ac:dyDescent="0.25">
      <c r="A78" s="34">
        <v>76</v>
      </c>
      <c r="B78" s="40" t="s">
        <v>72</v>
      </c>
      <c r="C78" s="44" t="s">
        <v>10</v>
      </c>
      <c r="D78" s="35" t="s">
        <v>26</v>
      </c>
      <c r="E78" s="35">
        <v>41816</v>
      </c>
      <c r="F78" s="35" t="s">
        <v>46</v>
      </c>
      <c r="G78" s="35">
        <v>41844</v>
      </c>
      <c r="H78" s="47" t="s">
        <v>65</v>
      </c>
      <c r="I78" s="51">
        <v>20000000</v>
      </c>
      <c r="J78" s="51">
        <f>I78/2.094</f>
        <v>9551098.3763132766</v>
      </c>
      <c r="K78" s="49">
        <v>20000000</v>
      </c>
      <c r="L78" s="49">
        <f>I78-K78</f>
        <v>0</v>
      </c>
      <c r="M78" s="50"/>
      <c r="N78" s="50"/>
      <c r="O78" s="49"/>
      <c r="P78" s="49"/>
      <c r="Q78" s="52"/>
    </row>
    <row r="79" spans="1:17" s="34" customFormat="1" ht="30" x14ac:dyDescent="0.25">
      <c r="A79" s="34">
        <v>77</v>
      </c>
      <c r="B79" s="40" t="s">
        <v>137</v>
      </c>
      <c r="C79" s="43" t="s">
        <v>8</v>
      </c>
      <c r="D79" s="35" t="s">
        <v>26</v>
      </c>
      <c r="E79" s="35">
        <v>41822</v>
      </c>
      <c r="F79" s="35" t="s">
        <v>46</v>
      </c>
      <c r="G79" s="35">
        <v>41844</v>
      </c>
      <c r="H79" s="47" t="s">
        <v>65</v>
      </c>
      <c r="I79" s="51">
        <v>30000000</v>
      </c>
      <c r="J79" s="51">
        <f>I79/2.094</f>
        <v>14326647.564469915</v>
      </c>
      <c r="K79" s="49">
        <v>30000000</v>
      </c>
      <c r="L79" s="49">
        <f>I79-K79</f>
        <v>0</v>
      </c>
      <c r="M79" s="50"/>
      <c r="N79" s="50"/>
      <c r="O79" s="49"/>
      <c r="P79" s="49"/>
      <c r="Q79" s="48"/>
    </row>
    <row r="80" spans="1:17" s="34" customFormat="1" x14ac:dyDescent="0.25">
      <c r="A80" s="34">
        <v>78</v>
      </c>
      <c r="B80" s="40" t="s">
        <v>136</v>
      </c>
      <c r="C80" s="44" t="s">
        <v>10</v>
      </c>
      <c r="D80" s="35" t="s">
        <v>26</v>
      </c>
      <c r="E80" s="35">
        <v>41827</v>
      </c>
      <c r="F80" s="35" t="s">
        <v>46</v>
      </c>
      <c r="G80" s="35">
        <v>41844</v>
      </c>
      <c r="H80" s="47" t="s">
        <v>58</v>
      </c>
      <c r="I80" s="51">
        <v>150000000</v>
      </c>
      <c r="J80" s="51">
        <f>I80/2.094</f>
        <v>71633237.822349578</v>
      </c>
      <c r="K80" s="49">
        <v>65000000</v>
      </c>
      <c r="L80" s="49">
        <f>I80-K80</f>
        <v>85000000</v>
      </c>
      <c r="M80" s="50"/>
      <c r="N80" s="50"/>
      <c r="O80" s="49"/>
      <c r="P80" s="49"/>
      <c r="Q80" s="52"/>
    </row>
    <row r="81" spans="1:17" s="34" customFormat="1" x14ac:dyDescent="0.25">
      <c r="A81" s="34">
        <v>79</v>
      </c>
      <c r="B81" s="40" t="s">
        <v>135</v>
      </c>
      <c r="C81" s="44" t="s">
        <v>10</v>
      </c>
      <c r="D81" s="35" t="s">
        <v>26</v>
      </c>
      <c r="E81" s="35">
        <v>41829</v>
      </c>
      <c r="F81" s="35" t="s">
        <v>46</v>
      </c>
      <c r="G81" s="35">
        <v>41844</v>
      </c>
      <c r="H81" s="47" t="s">
        <v>65</v>
      </c>
      <c r="I81" s="51">
        <v>150000000</v>
      </c>
      <c r="J81" s="51">
        <f>I81/2.094</f>
        <v>71633237.822349578</v>
      </c>
      <c r="K81" s="49">
        <v>30000000</v>
      </c>
      <c r="L81" s="49">
        <f>I81-K81</f>
        <v>120000000</v>
      </c>
      <c r="M81" s="50"/>
      <c r="N81" s="50"/>
      <c r="O81" s="49"/>
      <c r="P81" s="49"/>
      <c r="Q81" s="48"/>
    </row>
    <row r="82" spans="1:17" s="34" customFormat="1" x14ac:dyDescent="0.25">
      <c r="A82" s="34">
        <v>80</v>
      </c>
      <c r="B82" s="40" t="s">
        <v>134</v>
      </c>
      <c r="C82" s="44" t="s">
        <v>10</v>
      </c>
      <c r="D82" s="35" t="s">
        <v>26</v>
      </c>
      <c r="E82" s="35">
        <v>41831</v>
      </c>
      <c r="F82" s="35" t="s">
        <v>46</v>
      </c>
      <c r="G82" s="35">
        <v>41844</v>
      </c>
      <c r="H82" s="47" t="s">
        <v>65</v>
      </c>
      <c r="I82" s="51">
        <v>1275375000</v>
      </c>
      <c r="J82" s="51">
        <f>I82/2.094</f>
        <v>609061604.58452725</v>
      </c>
      <c r="K82" s="49">
        <v>112500000</v>
      </c>
      <c r="L82" s="49">
        <f>I82-K82</f>
        <v>1162875000</v>
      </c>
      <c r="M82" s="50"/>
      <c r="N82" s="50"/>
      <c r="O82" s="49"/>
      <c r="P82" s="49"/>
      <c r="Q82" s="52"/>
    </row>
    <row r="83" spans="1:17" s="34" customFormat="1" x14ac:dyDescent="0.25">
      <c r="A83" s="34">
        <v>81</v>
      </c>
      <c r="B83" s="40" t="s">
        <v>133</v>
      </c>
      <c r="C83" s="43" t="s">
        <v>11</v>
      </c>
      <c r="D83" s="35" t="s">
        <v>48</v>
      </c>
      <c r="E83" s="35">
        <v>41733</v>
      </c>
      <c r="F83" s="35" t="s">
        <v>46</v>
      </c>
      <c r="G83" s="35">
        <v>41870</v>
      </c>
      <c r="H83" s="47" t="s">
        <v>61</v>
      </c>
      <c r="I83" s="51">
        <v>0</v>
      </c>
      <c r="J83" s="51">
        <v>0</v>
      </c>
      <c r="K83" s="49">
        <v>0</v>
      </c>
      <c r="L83" s="49">
        <v>0</v>
      </c>
      <c r="M83" s="49">
        <v>750000000</v>
      </c>
      <c r="N83" s="50" t="s">
        <v>14</v>
      </c>
      <c r="O83" s="49">
        <v>0</v>
      </c>
      <c r="P83" s="49">
        <f>M83-O83</f>
        <v>750000000</v>
      </c>
      <c r="Q83" s="48">
        <v>0</v>
      </c>
    </row>
    <row r="84" spans="1:17" s="34" customFormat="1" x14ac:dyDescent="0.25">
      <c r="A84" s="34">
        <v>82</v>
      </c>
      <c r="B84" s="40" t="s">
        <v>132</v>
      </c>
      <c r="C84" s="44" t="s">
        <v>10</v>
      </c>
      <c r="D84" s="35" t="s">
        <v>37</v>
      </c>
      <c r="E84" s="35">
        <v>41738</v>
      </c>
      <c r="F84" s="35" t="s">
        <v>46</v>
      </c>
      <c r="G84" s="35">
        <v>41870</v>
      </c>
      <c r="H84" s="47" t="s">
        <v>87</v>
      </c>
      <c r="I84" s="51">
        <v>1250000000</v>
      </c>
      <c r="J84" s="51">
        <f>I84/2.1671</f>
        <v>576807715.38000095</v>
      </c>
      <c r="K84" s="49">
        <v>199000000</v>
      </c>
      <c r="L84" s="49">
        <f>I84-K84</f>
        <v>1051000000</v>
      </c>
      <c r="M84" s="50"/>
      <c r="N84" s="50"/>
      <c r="O84" s="49"/>
      <c r="P84" s="49"/>
      <c r="Q84" s="52"/>
    </row>
    <row r="85" spans="1:17" s="34" customFormat="1" x14ac:dyDescent="0.25">
      <c r="A85" s="34">
        <v>83</v>
      </c>
      <c r="B85" s="40" t="s">
        <v>131</v>
      </c>
      <c r="C85" s="43" t="s">
        <v>8</v>
      </c>
      <c r="D85" s="35" t="s">
        <v>26</v>
      </c>
      <c r="E85" s="35">
        <v>41809</v>
      </c>
      <c r="F85" s="35" t="s">
        <v>46</v>
      </c>
      <c r="G85" s="35">
        <v>41870</v>
      </c>
      <c r="H85" s="47" t="s">
        <v>58</v>
      </c>
      <c r="I85" s="51">
        <v>84000000</v>
      </c>
      <c r="J85" s="51">
        <f>I85/2.1671</f>
        <v>38761478.473536059</v>
      </c>
      <c r="K85" s="49">
        <v>10006000</v>
      </c>
      <c r="L85" s="49">
        <f>I85-K85</f>
        <v>73994000</v>
      </c>
      <c r="M85" s="50"/>
      <c r="N85" s="50"/>
      <c r="O85" s="49"/>
      <c r="P85" s="49"/>
      <c r="Q85" s="48"/>
    </row>
    <row r="86" spans="1:17" s="34" customFormat="1" x14ac:dyDescent="0.25">
      <c r="A86" s="34">
        <v>84</v>
      </c>
      <c r="B86" s="40" t="s">
        <v>36</v>
      </c>
      <c r="C86" s="43" t="s">
        <v>11</v>
      </c>
      <c r="D86" s="35" t="s">
        <v>26</v>
      </c>
      <c r="E86" s="35">
        <v>41817</v>
      </c>
      <c r="F86" s="35" t="s">
        <v>46</v>
      </c>
      <c r="G86" s="35">
        <v>41870</v>
      </c>
      <c r="H86" s="47" t="s">
        <v>61</v>
      </c>
      <c r="I86" s="51">
        <v>0</v>
      </c>
      <c r="J86" s="51">
        <v>0</v>
      </c>
      <c r="K86" s="49">
        <v>0</v>
      </c>
      <c r="L86" s="49">
        <v>0</v>
      </c>
      <c r="M86" s="49">
        <v>450000000</v>
      </c>
      <c r="N86" s="50" t="s">
        <v>14</v>
      </c>
      <c r="O86" s="49">
        <v>449311310</v>
      </c>
      <c r="P86" s="49">
        <f>M86-O86</f>
        <v>688690</v>
      </c>
      <c r="Q86" s="52">
        <v>271457000</v>
      </c>
    </row>
    <row r="87" spans="1:17" s="34" customFormat="1" x14ac:dyDescent="0.25">
      <c r="A87" s="34">
        <v>85</v>
      </c>
      <c r="B87" s="40" t="s">
        <v>130</v>
      </c>
      <c r="C87" s="44" t="s">
        <v>10</v>
      </c>
      <c r="D87" s="35" t="s">
        <v>26</v>
      </c>
      <c r="E87" s="35">
        <v>41824</v>
      </c>
      <c r="F87" s="35" t="s">
        <v>46</v>
      </c>
      <c r="G87" s="35">
        <v>41870</v>
      </c>
      <c r="H87" s="47" t="s">
        <v>58</v>
      </c>
      <c r="I87" s="51">
        <v>250000000</v>
      </c>
      <c r="J87" s="51">
        <f>I87/2.1671</f>
        <v>115361543.07600018</v>
      </c>
      <c r="K87" s="49">
        <v>0</v>
      </c>
      <c r="L87" s="49">
        <f>I87-K87</f>
        <v>250000000</v>
      </c>
      <c r="M87" s="50"/>
      <c r="N87" s="50"/>
      <c r="O87" s="49"/>
      <c r="P87" s="49"/>
      <c r="Q87" s="48"/>
    </row>
    <row r="88" spans="1:17" s="34" customFormat="1" ht="30" x14ac:dyDescent="0.25">
      <c r="A88" s="34">
        <v>86</v>
      </c>
      <c r="B88" s="40" t="s">
        <v>54</v>
      </c>
      <c r="C88" s="43" t="s">
        <v>8</v>
      </c>
      <c r="D88" s="35" t="s">
        <v>26</v>
      </c>
      <c r="E88" s="35">
        <v>41841</v>
      </c>
      <c r="F88" s="35" t="s">
        <v>46</v>
      </c>
      <c r="G88" s="35">
        <v>41870</v>
      </c>
      <c r="H88" s="47" t="s">
        <v>77</v>
      </c>
      <c r="I88" s="51">
        <v>500000</v>
      </c>
      <c r="J88" s="51">
        <f>I88/2.1671</f>
        <v>230723.08615200035</v>
      </c>
      <c r="K88" s="49">
        <v>500000</v>
      </c>
      <c r="L88" s="49">
        <f>I88-K88</f>
        <v>0</v>
      </c>
      <c r="M88" s="50"/>
      <c r="N88" s="50"/>
      <c r="O88" s="49"/>
      <c r="P88" s="49"/>
      <c r="Q88" s="52"/>
    </row>
    <row r="89" spans="1:17" s="34" customFormat="1" x14ac:dyDescent="0.25">
      <c r="A89" s="34">
        <v>87</v>
      </c>
      <c r="B89" s="40" t="s">
        <v>129</v>
      </c>
      <c r="C89" s="43" t="s">
        <v>8</v>
      </c>
      <c r="D89" s="35" t="s">
        <v>26</v>
      </c>
      <c r="E89" s="35">
        <v>41842</v>
      </c>
      <c r="F89" s="35" t="s">
        <v>46</v>
      </c>
      <c r="G89" s="35">
        <v>41870</v>
      </c>
      <c r="H89" s="47" t="s">
        <v>61</v>
      </c>
      <c r="I89" s="51">
        <v>0</v>
      </c>
      <c r="J89" s="51">
        <v>0</v>
      </c>
      <c r="K89" s="49">
        <v>0</v>
      </c>
      <c r="L89" s="49">
        <v>0</v>
      </c>
      <c r="M89" s="49">
        <v>500000000</v>
      </c>
      <c r="N89" s="50" t="s">
        <v>16</v>
      </c>
      <c r="O89" s="49">
        <v>350000000</v>
      </c>
      <c r="P89" s="49">
        <f>M89-O89</f>
        <v>150000000</v>
      </c>
      <c r="Q89" s="48">
        <v>991305000</v>
      </c>
    </row>
    <row r="90" spans="1:17" s="34" customFormat="1" x14ac:dyDescent="0.25">
      <c r="A90" s="34">
        <v>88</v>
      </c>
      <c r="B90" s="40" t="s">
        <v>128</v>
      </c>
      <c r="C90" s="44" t="s">
        <v>10</v>
      </c>
      <c r="D90" s="35" t="s">
        <v>26</v>
      </c>
      <c r="E90" s="35">
        <v>41843</v>
      </c>
      <c r="F90" s="35" t="s">
        <v>46</v>
      </c>
      <c r="G90" s="35">
        <v>41870</v>
      </c>
      <c r="H90" s="47" t="s">
        <v>65</v>
      </c>
      <c r="I90" s="51">
        <v>400000000</v>
      </c>
      <c r="J90" s="51">
        <f>I90/2.1671</f>
        <v>184578468.92160028</v>
      </c>
      <c r="K90" s="49">
        <v>50000000</v>
      </c>
      <c r="L90" s="49">
        <f>I90-K90</f>
        <v>350000000</v>
      </c>
      <c r="M90" s="50"/>
      <c r="N90" s="50"/>
      <c r="O90" s="49"/>
      <c r="P90" s="49"/>
      <c r="Q90" s="52"/>
    </row>
    <row r="91" spans="1:17" s="34" customFormat="1" x14ac:dyDescent="0.25">
      <c r="A91" s="34">
        <v>89</v>
      </c>
      <c r="B91" s="40" t="s">
        <v>86</v>
      </c>
      <c r="C91" s="44" t="s">
        <v>10</v>
      </c>
      <c r="D91" s="35" t="s">
        <v>37</v>
      </c>
      <c r="E91" s="35">
        <v>41845</v>
      </c>
      <c r="F91" s="35" t="s">
        <v>46</v>
      </c>
      <c r="G91" s="35">
        <v>41870</v>
      </c>
      <c r="H91" s="47" t="s">
        <v>65</v>
      </c>
      <c r="I91" s="51">
        <v>1000000000</v>
      </c>
      <c r="J91" s="51">
        <f>I91/2.1671</f>
        <v>461446172.30400074</v>
      </c>
      <c r="K91" s="49">
        <v>300000000</v>
      </c>
      <c r="L91" s="49">
        <f>I91-K91</f>
        <v>700000000</v>
      </c>
      <c r="M91" s="50"/>
      <c r="N91" s="50"/>
      <c r="O91" s="49"/>
      <c r="P91" s="49"/>
      <c r="Q91" s="48"/>
    </row>
    <row r="92" spans="1:17" s="34" customFormat="1" x14ac:dyDescent="0.25">
      <c r="A92" s="34">
        <v>90</v>
      </c>
      <c r="B92" s="40" t="s">
        <v>127</v>
      </c>
      <c r="C92" s="43" t="s">
        <v>8</v>
      </c>
      <c r="D92" s="35" t="s">
        <v>26</v>
      </c>
      <c r="E92" s="35">
        <v>41800</v>
      </c>
      <c r="F92" s="35" t="s">
        <v>46</v>
      </c>
      <c r="G92" s="35">
        <v>41880</v>
      </c>
      <c r="H92" s="47" t="s">
        <v>65</v>
      </c>
      <c r="I92" s="51">
        <v>50000000</v>
      </c>
      <c r="J92" s="51">
        <f>I92/2.1623</f>
        <v>23123525.875225455</v>
      </c>
      <c r="K92" s="49">
        <v>0</v>
      </c>
      <c r="L92" s="49">
        <f>I92-K92</f>
        <v>50000000</v>
      </c>
      <c r="M92" s="50"/>
      <c r="N92" s="50"/>
      <c r="O92" s="49"/>
      <c r="P92" s="49"/>
      <c r="Q92" s="52"/>
    </row>
    <row r="93" spans="1:17" s="34" customFormat="1" x14ac:dyDescent="0.25">
      <c r="A93" s="34">
        <v>91</v>
      </c>
      <c r="B93" s="40" t="s">
        <v>115</v>
      </c>
      <c r="C93" s="43" t="s">
        <v>11</v>
      </c>
      <c r="D93" s="35" t="s">
        <v>26</v>
      </c>
      <c r="E93" s="35">
        <v>41807</v>
      </c>
      <c r="F93" s="35" t="s">
        <v>46</v>
      </c>
      <c r="G93" s="35">
        <v>41880</v>
      </c>
      <c r="H93" s="47" t="s">
        <v>91</v>
      </c>
      <c r="I93" s="51">
        <v>2100000000</v>
      </c>
      <c r="J93" s="51">
        <f>I93/2.1623</f>
        <v>971188086.75946903</v>
      </c>
      <c r="K93" s="49">
        <v>750860060</v>
      </c>
      <c r="L93" s="49">
        <f>I93-K93</f>
        <v>1349139940</v>
      </c>
      <c r="M93" s="50"/>
      <c r="N93" s="50"/>
      <c r="O93" s="49"/>
      <c r="P93" s="49"/>
      <c r="Q93" s="48"/>
    </row>
    <row r="94" spans="1:17" s="34" customFormat="1" x14ac:dyDescent="0.25">
      <c r="A94" s="34">
        <v>92</v>
      </c>
      <c r="B94" s="40" t="s">
        <v>126</v>
      </c>
      <c r="C94" s="43" t="s">
        <v>11</v>
      </c>
      <c r="D94" s="35" t="s">
        <v>26</v>
      </c>
      <c r="E94" s="35">
        <v>41820</v>
      </c>
      <c r="F94" s="35" t="s">
        <v>46</v>
      </c>
      <c r="G94" s="35">
        <v>41880</v>
      </c>
      <c r="H94" s="47" t="s">
        <v>58</v>
      </c>
      <c r="I94" s="51">
        <v>105000000</v>
      </c>
      <c r="J94" s="51">
        <f>I94/2.1623</f>
        <v>48559404.337973453</v>
      </c>
      <c r="K94" s="49">
        <v>60000000</v>
      </c>
      <c r="L94" s="49">
        <f>I94-K94</f>
        <v>45000000</v>
      </c>
      <c r="M94" s="50"/>
      <c r="N94" s="50"/>
      <c r="O94" s="49"/>
      <c r="P94" s="49"/>
      <c r="Q94" s="52"/>
    </row>
    <row r="95" spans="1:17" s="34" customFormat="1" ht="30" x14ac:dyDescent="0.25">
      <c r="A95" s="34">
        <v>93</v>
      </c>
      <c r="B95" s="40" t="s">
        <v>33</v>
      </c>
      <c r="C95" s="43" t="s">
        <v>8</v>
      </c>
      <c r="D95" s="35" t="s">
        <v>26</v>
      </c>
      <c r="E95" s="35">
        <v>41821</v>
      </c>
      <c r="F95" s="35" t="s">
        <v>46</v>
      </c>
      <c r="G95" s="35">
        <v>41880</v>
      </c>
      <c r="H95" s="47" t="s">
        <v>65</v>
      </c>
      <c r="I95" s="51">
        <v>50000000</v>
      </c>
      <c r="J95" s="51">
        <f>I95/2.1623</f>
        <v>23123525.875225455</v>
      </c>
      <c r="K95" s="49">
        <v>25000000</v>
      </c>
      <c r="L95" s="49">
        <f>I95-K95</f>
        <v>25000000</v>
      </c>
      <c r="M95" s="50"/>
      <c r="N95" s="50"/>
      <c r="O95" s="49"/>
      <c r="P95" s="49"/>
      <c r="Q95" s="48"/>
    </row>
    <row r="96" spans="1:17" s="34" customFormat="1" x14ac:dyDescent="0.25">
      <c r="A96" s="34">
        <v>94</v>
      </c>
      <c r="B96" s="40" t="s">
        <v>99</v>
      </c>
      <c r="C96" s="44" t="s">
        <v>10</v>
      </c>
      <c r="D96" s="35" t="s">
        <v>37</v>
      </c>
      <c r="E96" s="35">
        <v>41719</v>
      </c>
      <c r="F96" s="35" t="s">
        <v>46</v>
      </c>
      <c r="G96" s="35">
        <v>41892</v>
      </c>
      <c r="H96" s="47" t="s">
        <v>58</v>
      </c>
      <c r="I96" s="51">
        <v>200000000</v>
      </c>
      <c r="J96" s="51">
        <f>I96/2.2062</f>
        <v>90653612.546459973</v>
      </c>
      <c r="K96" s="49">
        <v>50000000</v>
      </c>
      <c r="L96" s="49">
        <f>I96-K96</f>
        <v>150000000</v>
      </c>
      <c r="M96" s="50"/>
      <c r="N96" s="50"/>
      <c r="O96" s="49"/>
      <c r="P96" s="49"/>
      <c r="Q96" s="52"/>
    </row>
    <row r="97" spans="1:17" s="34" customFormat="1" x14ac:dyDescent="0.25">
      <c r="A97" s="34">
        <v>95</v>
      </c>
      <c r="B97" s="40" t="s">
        <v>125</v>
      </c>
      <c r="C97" s="43" t="s">
        <v>8</v>
      </c>
      <c r="D97" s="35" t="s">
        <v>26</v>
      </c>
      <c r="E97" s="35">
        <v>41821</v>
      </c>
      <c r="F97" s="35" t="s">
        <v>46</v>
      </c>
      <c r="G97" s="35">
        <v>41892</v>
      </c>
      <c r="H97" s="47" t="s">
        <v>65</v>
      </c>
      <c r="I97" s="51">
        <v>200000000</v>
      </c>
      <c r="J97" s="51">
        <f>I97/2.2062</f>
        <v>90653612.546459973</v>
      </c>
      <c r="K97" s="49">
        <v>0</v>
      </c>
      <c r="L97" s="49">
        <f>I97-K97</f>
        <v>200000000</v>
      </c>
      <c r="M97" s="50"/>
      <c r="N97" s="50"/>
      <c r="O97" s="49"/>
      <c r="P97" s="49"/>
      <c r="Q97" s="48"/>
    </row>
    <row r="98" spans="1:17" s="34" customFormat="1" x14ac:dyDescent="0.25">
      <c r="A98" s="34">
        <v>96</v>
      </c>
      <c r="B98" s="40" t="s">
        <v>49</v>
      </c>
      <c r="C98" s="43" t="s">
        <v>11</v>
      </c>
      <c r="D98" s="35" t="s">
        <v>26</v>
      </c>
      <c r="E98" s="35">
        <v>41830</v>
      </c>
      <c r="F98" s="35" t="s">
        <v>46</v>
      </c>
      <c r="G98" s="35">
        <v>41892</v>
      </c>
      <c r="H98" s="47" t="s">
        <v>87</v>
      </c>
      <c r="I98" s="51">
        <v>6000000000</v>
      </c>
      <c r="J98" s="51">
        <f>I98/2.2062</f>
        <v>2719608376.3937993</v>
      </c>
      <c r="K98" s="49">
        <v>746500000</v>
      </c>
      <c r="L98" s="49">
        <f>I98-K98</f>
        <v>5253500000</v>
      </c>
      <c r="M98" s="50"/>
      <c r="N98" s="50"/>
      <c r="O98" s="49"/>
      <c r="P98" s="49"/>
      <c r="Q98" s="52"/>
    </row>
    <row r="99" spans="1:17" s="34" customFormat="1" ht="30" x14ac:dyDescent="0.25">
      <c r="A99" s="34">
        <v>97</v>
      </c>
      <c r="B99" s="40" t="s">
        <v>124</v>
      </c>
      <c r="C99" s="44" t="s">
        <v>9</v>
      </c>
      <c r="D99" s="35" t="s">
        <v>123</v>
      </c>
      <c r="E99" s="35">
        <v>41845</v>
      </c>
      <c r="F99" s="35" t="s">
        <v>46</v>
      </c>
      <c r="G99" s="35">
        <v>41892</v>
      </c>
      <c r="H99" s="47" t="s">
        <v>65</v>
      </c>
      <c r="I99" s="51">
        <v>200000000</v>
      </c>
      <c r="J99" s="51">
        <f>I99/2.2062</f>
        <v>90653612.546459973</v>
      </c>
      <c r="K99" s="49">
        <v>197650000</v>
      </c>
      <c r="L99" s="49">
        <f>I99-K99</f>
        <v>2350000</v>
      </c>
      <c r="M99" s="50"/>
      <c r="N99" s="50"/>
      <c r="O99" s="49"/>
      <c r="P99" s="49"/>
      <c r="Q99" s="48"/>
    </row>
    <row r="100" spans="1:17" s="34" customFormat="1" x14ac:dyDescent="0.25">
      <c r="A100" s="34">
        <v>98</v>
      </c>
      <c r="B100" s="40" t="s">
        <v>122</v>
      </c>
      <c r="C100" s="43" t="s">
        <v>8</v>
      </c>
      <c r="D100" s="35" t="s">
        <v>26</v>
      </c>
      <c r="E100" s="35">
        <v>41845</v>
      </c>
      <c r="F100" s="35" t="s">
        <v>46</v>
      </c>
      <c r="G100" s="35">
        <v>41892</v>
      </c>
      <c r="H100" s="47" t="s">
        <v>65</v>
      </c>
      <c r="I100" s="51">
        <v>100000000</v>
      </c>
      <c r="J100" s="51">
        <f>I100/2.2062</f>
        <v>45326806.273229986</v>
      </c>
      <c r="K100" s="49">
        <v>100000000</v>
      </c>
      <c r="L100" s="49">
        <f>I100-K100</f>
        <v>0</v>
      </c>
      <c r="M100" s="50"/>
      <c r="N100" s="50"/>
      <c r="O100" s="49"/>
      <c r="P100" s="49"/>
      <c r="Q100" s="52"/>
    </row>
    <row r="101" spans="1:17" s="34" customFormat="1" x14ac:dyDescent="0.25">
      <c r="A101" s="34">
        <v>99</v>
      </c>
      <c r="B101" s="40" t="s">
        <v>121</v>
      </c>
      <c r="C101" s="44" t="s">
        <v>10</v>
      </c>
      <c r="D101" s="35" t="s">
        <v>26</v>
      </c>
      <c r="E101" s="35">
        <v>41869</v>
      </c>
      <c r="F101" s="35" t="s">
        <v>46</v>
      </c>
      <c r="G101" s="35">
        <v>41892</v>
      </c>
      <c r="H101" s="47" t="s">
        <v>65</v>
      </c>
      <c r="I101" s="51">
        <v>200000000</v>
      </c>
      <c r="J101" s="51">
        <f>I101/2.2062</f>
        <v>90653612.546459973</v>
      </c>
      <c r="K101" s="49">
        <v>100000000</v>
      </c>
      <c r="L101" s="49">
        <f>I101-K101</f>
        <v>100000000</v>
      </c>
      <c r="M101" s="50"/>
      <c r="N101" s="50"/>
      <c r="O101" s="49"/>
      <c r="P101" s="49"/>
      <c r="Q101" s="48"/>
    </row>
    <row r="102" spans="1:17" s="34" customFormat="1" ht="30" x14ac:dyDescent="0.25">
      <c r="A102" s="34">
        <v>100</v>
      </c>
      <c r="B102" s="40" t="s">
        <v>120</v>
      </c>
      <c r="C102" s="43" t="s">
        <v>8</v>
      </c>
      <c r="D102" s="35" t="s">
        <v>26</v>
      </c>
      <c r="E102" s="35">
        <v>41871</v>
      </c>
      <c r="F102" s="35" t="s">
        <v>46</v>
      </c>
      <c r="G102" s="35">
        <v>41892</v>
      </c>
      <c r="H102" s="47" t="s">
        <v>58</v>
      </c>
      <c r="I102" s="51">
        <v>100000000</v>
      </c>
      <c r="J102" s="51">
        <f>I102/2.2062</f>
        <v>45326806.273229986</v>
      </c>
      <c r="K102" s="49">
        <v>32000000</v>
      </c>
      <c r="L102" s="49">
        <f>I102-K102</f>
        <v>68000000</v>
      </c>
      <c r="M102" s="50"/>
      <c r="N102" s="50"/>
      <c r="O102" s="49"/>
      <c r="P102" s="49"/>
      <c r="Q102" s="52"/>
    </row>
    <row r="103" spans="1:17" s="34" customFormat="1" x14ac:dyDescent="0.25">
      <c r="A103" s="34">
        <v>101</v>
      </c>
      <c r="B103" s="40" t="s">
        <v>119</v>
      </c>
      <c r="C103" s="43" t="s">
        <v>8</v>
      </c>
      <c r="D103" s="35" t="s">
        <v>26</v>
      </c>
      <c r="E103" s="35">
        <v>41872</v>
      </c>
      <c r="F103" s="35" t="s">
        <v>46</v>
      </c>
      <c r="G103" s="35">
        <v>41892</v>
      </c>
      <c r="H103" s="47" t="s">
        <v>65</v>
      </c>
      <c r="I103" s="51">
        <v>400000000</v>
      </c>
      <c r="J103" s="51">
        <f>I103/2.2062</f>
        <v>181307225.09291995</v>
      </c>
      <c r="K103" s="49">
        <v>200000000</v>
      </c>
      <c r="L103" s="49">
        <f>I103-K103</f>
        <v>200000000</v>
      </c>
      <c r="M103" s="50"/>
      <c r="N103" s="50"/>
      <c r="O103" s="49"/>
      <c r="P103" s="49"/>
      <c r="Q103" s="48"/>
    </row>
    <row r="104" spans="1:17" s="34" customFormat="1" x14ac:dyDescent="0.25">
      <c r="A104" s="34">
        <v>102</v>
      </c>
      <c r="B104" s="40" t="s">
        <v>118</v>
      </c>
      <c r="C104" s="44" t="s">
        <v>10</v>
      </c>
      <c r="D104" s="35" t="s">
        <v>26</v>
      </c>
      <c r="E104" s="35">
        <v>41873</v>
      </c>
      <c r="F104" s="35" t="s">
        <v>46</v>
      </c>
      <c r="G104" s="35">
        <v>41892</v>
      </c>
      <c r="H104" s="47" t="s">
        <v>58</v>
      </c>
      <c r="I104" s="51">
        <v>38000000</v>
      </c>
      <c r="J104" s="51">
        <f>I104/2.2062</f>
        <v>17224186.383827396</v>
      </c>
      <c r="K104" s="49">
        <v>38000000</v>
      </c>
      <c r="L104" s="49">
        <f>I104-K104</f>
        <v>0</v>
      </c>
      <c r="M104" s="50"/>
      <c r="N104" s="50"/>
      <c r="O104" s="49"/>
      <c r="P104" s="49"/>
      <c r="Q104" s="52"/>
    </row>
    <row r="105" spans="1:17" s="34" customFormat="1" ht="30" x14ac:dyDescent="0.25">
      <c r="A105" s="34">
        <v>103</v>
      </c>
      <c r="B105" s="40" t="s">
        <v>117</v>
      </c>
      <c r="C105" s="43" t="s">
        <v>8</v>
      </c>
      <c r="D105" s="35" t="s">
        <v>26</v>
      </c>
      <c r="E105" s="35">
        <v>41823</v>
      </c>
      <c r="F105" s="35" t="s">
        <v>46</v>
      </c>
      <c r="G105" s="35">
        <v>41905</v>
      </c>
      <c r="H105" s="47" t="s">
        <v>65</v>
      </c>
      <c r="I105" s="51">
        <v>150000000</v>
      </c>
      <c r="J105" s="51">
        <f>I105/2.236</f>
        <v>67084078.711985685</v>
      </c>
      <c r="K105" s="49">
        <v>75000000</v>
      </c>
      <c r="L105" s="49">
        <f>I105-K105</f>
        <v>75000000</v>
      </c>
      <c r="M105" s="50"/>
      <c r="N105" s="50"/>
      <c r="O105" s="49"/>
      <c r="P105" s="49"/>
      <c r="Q105" s="48"/>
    </row>
    <row r="106" spans="1:17" s="34" customFormat="1" x14ac:dyDescent="0.25">
      <c r="A106" s="34">
        <v>104</v>
      </c>
      <c r="B106" s="40" t="s">
        <v>74</v>
      </c>
      <c r="C106" s="43" t="s">
        <v>11</v>
      </c>
      <c r="D106" s="35" t="s">
        <v>26</v>
      </c>
      <c r="E106" s="35">
        <v>41827</v>
      </c>
      <c r="F106" s="35" t="s">
        <v>46</v>
      </c>
      <c r="G106" s="35">
        <v>41905</v>
      </c>
      <c r="H106" s="47" t="s">
        <v>87</v>
      </c>
      <c r="I106" s="51">
        <v>10000000000</v>
      </c>
      <c r="J106" s="51">
        <f>I106/2.236</f>
        <v>4472271914.1323786</v>
      </c>
      <c r="K106" s="49">
        <v>1425227500</v>
      </c>
      <c r="L106" s="49">
        <f>I106-K106</f>
        <v>8574772500</v>
      </c>
      <c r="M106" s="50"/>
      <c r="N106" s="50"/>
      <c r="O106" s="49"/>
      <c r="P106" s="49"/>
      <c r="Q106" s="52"/>
    </row>
    <row r="107" spans="1:17" s="34" customFormat="1" x14ac:dyDescent="0.25">
      <c r="A107" s="34">
        <v>105</v>
      </c>
      <c r="B107" s="40" t="s">
        <v>116</v>
      </c>
      <c r="C107" s="43" t="s">
        <v>11</v>
      </c>
      <c r="D107" s="35" t="s">
        <v>26</v>
      </c>
      <c r="E107" s="35">
        <v>41870</v>
      </c>
      <c r="F107" s="35" t="s">
        <v>46</v>
      </c>
      <c r="G107" s="35">
        <v>41905</v>
      </c>
      <c r="H107" s="47" t="s">
        <v>61</v>
      </c>
      <c r="I107" s="51">
        <v>0</v>
      </c>
      <c r="J107" s="51">
        <v>0</v>
      </c>
      <c r="K107" s="49">
        <v>0</v>
      </c>
      <c r="L107" s="49">
        <v>0</v>
      </c>
      <c r="M107" s="49">
        <v>750000000</v>
      </c>
      <c r="N107" s="50" t="s">
        <v>17</v>
      </c>
      <c r="O107" s="49">
        <v>350000000</v>
      </c>
      <c r="P107" s="49">
        <f>M107-O107</f>
        <v>400000000</v>
      </c>
      <c r="Q107" s="48">
        <v>815885000</v>
      </c>
    </row>
    <row r="108" spans="1:17" s="34" customFormat="1" x14ac:dyDescent="0.25">
      <c r="A108" s="34">
        <v>106</v>
      </c>
      <c r="B108" s="40" t="s">
        <v>115</v>
      </c>
      <c r="C108" s="43" t="s">
        <v>11</v>
      </c>
      <c r="D108" s="35" t="s">
        <v>26</v>
      </c>
      <c r="E108" s="35">
        <v>41876</v>
      </c>
      <c r="F108" s="35" t="s">
        <v>46</v>
      </c>
      <c r="G108" s="35">
        <v>41905</v>
      </c>
      <c r="H108" s="47" t="s">
        <v>65</v>
      </c>
      <c r="I108" s="51">
        <v>400000000</v>
      </c>
      <c r="J108" s="51">
        <f>I108/2.236</f>
        <v>178890876.56529516</v>
      </c>
      <c r="K108" s="49">
        <v>0</v>
      </c>
      <c r="L108" s="49">
        <f>I108-K108</f>
        <v>400000000</v>
      </c>
      <c r="M108" s="50"/>
      <c r="N108" s="50"/>
      <c r="O108" s="49"/>
      <c r="P108" s="49"/>
      <c r="Q108" s="52"/>
    </row>
    <row r="109" spans="1:17" s="34" customFormat="1" x14ac:dyDescent="0.25">
      <c r="A109" s="34">
        <v>107</v>
      </c>
      <c r="B109" s="40" t="s">
        <v>114</v>
      </c>
      <c r="C109" s="43" t="s">
        <v>8</v>
      </c>
      <c r="D109" s="35" t="s">
        <v>26</v>
      </c>
      <c r="E109" s="35">
        <v>41864</v>
      </c>
      <c r="F109" s="35" t="s">
        <v>46</v>
      </c>
      <c r="G109" s="35">
        <v>41914</v>
      </c>
      <c r="H109" s="47" t="s">
        <v>58</v>
      </c>
      <c r="I109" s="51">
        <v>25000000</v>
      </c>
      <c r="J109" s="51">
        <f>I109/2.2771</f>
        <v>10978876.641342059</v>
      </c>
      <c r="K109" s="49">
        <v>0</v>
      </c>
      <c r="L109" s="49">
        <f>I109-K109</f>
        <v>25000000</v>
      </c>
      <c r="M109" s="50"/>
      <c r="N109" s="49"/>
      <c r="O109" s="49"/>
      <c r="P109" s="49"/>
      <c r="Q109" s="48"/>
    </row>
    <row r="110" spans="1:17" s="34" customFormat="1" x14ac:dyDescent="0.25">
      <c r="A110" s="34">
        <v>108</v>
      </c>
      <c r="B110" s="40" t="s">
        <v>113</v>
      </c>
      <c r="C110" s="43" t="s">
        <v>8</v>
      </c>
      <c r="D110" s="35" t="s">
        <v>26</v>
      </c>
      <c r="E110" s="35">
        <v>41865</v>
      </c>
      <c r="F110" s="35" t="s">
        <v>46</v>
      </c>
      <c r="G110" s="35">
        <v>41914</v>
      </c>
      <c r="H110" s="47" t="s">
        <v>65</v>
      </c>
      <c r="I110" s="51">
        <v>200000000</v>
      </c>
      <c r="J110" s="51">
        <f>I110/2.2771</f>
        <v>87831013.13073647</v>
      </c>
      <c r="K110" s="49">
        <v>180000000</v>
      </c>
      <c r="L110" s="49">
        <f>I110-K110</f>
        <v>20000000</v>
      </c>
      <c r="M110" s="50"/>
      <c r="N110" s="49"/>
      <c r="O110" s="49"/>
      <c r="P110" s="49"/>
      <c r="Q110" s="52"/>
    </row>
    <row r="111" spans="1:17" s="34" customFormat="1" ht="30" x14ac:dyDescent="0.25">
      <c r="A111" s="34">
        <v>109</v>
      </c>
      <c r="B111" s="40" t="s">
        <v>112</v>
      </c>
      <c r="C111" s="43" t="s">
        <v>8</v>
      </c>
      <c r="D111" s="35" t="s">
        <v>26</v>
      </c>
      <c r="E111" s="35">
        <v>41873</v>
      </c>
      <c r="F111" s="35" t="s">
        <v>46</v>
      </c>
      <c r="G111" s="35">
        <v>41914</v>
      </c>
      <c r="H111" s="47" t="s">
        <v>77</v>
      </c>
      <c r="I111" s="51">
        <v>80000000</v>
      </c>
      <c r="J111" s="51">
        <f>I111/2.2771</f>
        <v>35132405.252294585</v>
      </c>
      <c r="K111" s="49">
        <v>80000000</v>
      </c>
      <c r="L111" s="49">
        <f>I111-K111</f>
        <v>0</v>
      </c>
      <c r="M111" s="50"/>
      <c r="N111" s="49"/>
      <c r="O111" s="49"/>
      <c r="P111" s="49"/>
      <c r="Q111" s="48"/>
    </row>
    <row r="112" spans="1:17" s="34" customFormat="1" x14ac:dyDescent="0.25">
      <c r="A112" s="34">
        <v>110</v>
      </c>
      <c r="B112" s="40" t="s">
        <v>111</v>
      </c>
      <c r="C112" s="44" t="s">
        <v>10</v>
      </c>
      <c r="D112" s="35" t="s">
        <v>26</v>
      </c>
      <c r="E112" s="35">
        <v>41879</v>
      </c>
      <c r="F112" s="35" t="s">
        <v>46</v>
      </c>
      <c r="G112" s="35">
        <v>41914</v>
      </c>
      <c r="H112" s="47" t="s">
        <v>65</v>
      </c>
      <c r="I112" s="51">
        <v>50000000</v>
      </c>
      <c r="J112" s="51">
        <f>I112/2.2771</f>
        <v>21957753.282684118</v>
      </c>
      <c r="K112" s="49">
        <v>10000000</v>
      </c>
      <c r="L112" s="49">
        <f>I112-K112</f>
        <v>40000000</v>
      </c>
      <c r="M112" s="50"/>
      <c r="N112" s="49"/>
      <c r="O112" s="49"/>
      <c r="P112" s="49"/>
      <c r="Q112" s="52"/>
    </row>
    <row r="113" spans="1:17" s="34" customFormat="1" x14ac:dyDescent="0.25">
      <c r="A113" s="34">
        <v>111</v>
      </c>
      <c r="B113" s="40" t="s">
        <v>110</v>
      </c>
      <c r="C113" s="44" t="s">
        <v>10</v>
      </c>
      <c r="D113" s="35" t="s">
        <v>26</v>
      </c>
      <c r="E113" s="35">
        <v>41885</v>
      </c>
      <c r="F113" s="35" t="s">
        <v>46</v>
      </c>
      <c r="G113" s="35">
        <v>41914</v>
      </c>
      <c r="H113" s="47" t="s">
        <v>65</v>
      </c>
      <c r="I113" s="51">
        <v>100000000</v>
      </c>
      <c r="J113" s="51">
        <f>I113/2.2771</f>
        <v>43915506.565368235</v>
      </c>
      <c r="K113" s="49">
        <v>30000000</v>
      </c>
      <c r="L113" s="49">
        <f>I113-K113</f>
        <v>70000000</v>
      </c>
      <c r="M113" s="50"/>
      <c r="N113" s="49"/>
      <c r="O113" s="49"/>
      <c r="P113" s="49"/>
      <c r="Q113" s="48"/>
    </row>
    <row r="114" spans="1:17" s="34" customFormat="1" x14ac:dyDescent="0.25">
      <c r="A114" s="34">
        <v>112</v>
      </c>
      <c r="B114" s="40" t="s">
        <v>109</v>
      </c>
      <c r="C114" s="43" t="s">
        <v>8</v>
      </c>
      <c r="D114" s="35" t="s">
        <v>26</v>
      </c>
      <c r="E114" s="35">
        <v>41893</v>
      </c>
      <c r="F114" s="35" t="s">
        <v>46</v>
      </c>
      <c r="G114" s="35">
        <v>41914</v>
      </c>
      <c r="H114" s="47" t="s">
        <v>61</v>
      </c>
      <c r="I114" s="51">
        <v>0</v>
      </c>
      <c r="J114" s="51">
        <v>0</v>
      </c>
      <c r="K114" s="49">
        <v>0</v>
      </c>
      <c r="L114" s="49">
        <f>I114-K114</f>
        <v>0</v>
      </c>
      <c r="M114" s="49">
        <v>250000000</v>
      </c>
      <c r="N114" s="50" t="s">
        <v>17</v>
      </c>
      <c r="O114" s="49">
        <v>250000000</v>
      </c>
      <c r="P114" s="49">
        <f>M114-O114</f>
        <v>0</v>
      </c>
      <c r="Q114" s="52">
        <v>582775000</v>
      </c>
    </row>
    <row r="115" spans="1:17" s="34" customFormat="1" x14ac:dyDescent="0.25">
      <c r="A115" s="34">
        <v>113</v>
      </c>
      <c r="B115" s="40" t="s">
        <v>108</v>
      </c>
      <c r="C115" s="43" t="s">
        <v>8</v>
      </c>
      <c r="D115" s="35" t="s">
        <v>26</v>
      </c>
      <c r="E115" s="35">
        <v>41899</v>
      </c>
      <c r="F115" s="35" t="s">
        <v>46</v>
      </c>
      <c r="G115" s="35">
        <v>41914</v>
      </c>
      <c r="H115" s="47" t="s">
        <v>58</v>
      </c>
      <c r="I115" s="51">
        <v>600000000</v>
      </c>
      <c r="J115" s="51">
        <f>I115/2.2771</f>
        <v>263493039.39220941</v>
      </c>
      <c r="K115" s="49">
        <v>200000000</v>
      </c>
      <c r="L115" s="49">
        <f>I115-K115</f>
        <v>400000000</v>
      </c>
      <c r="M115" s="50"/>
      <c r="N115" s="49"/>
      <c r="O115" s="49"/>
      <c r="P115" s="49"/>
      <c r="Q115" s="48"/>
    </row>
    <row r="116" spans="1:17" s="34" customFormat="1" x14ac:dyDescent="0.25">
      <c r="A116" s="34">
        <v>114</v>
      </c>
      <c r="B116" s="40" t="s">
        <v>107</v>
      </c>
      <c r="C116" s="44" t="s">
        <v>10</v>
      </c>
      <c r="D116" s="35" t="s">
        <v>26</v>
      </c>
      <c r="E116" s="35">
        <v>41855</v>
      </c>
      <c r="F116" s="35" t="s">
        <v>46</v>
      </c>
      <c r="G116" s="35">
        <v>41929</v>
      </c>
      <c r="H116" s="47" t="s">
        <v>65</v>
      </c>
      <c r="I116" s="51">
        <v>90000000</v>
      </c>
      <c r="J116" s="51">
        <f>I116/2.255</f>
        <v>39911308.20399113</v>
      </c>
      <c r="K116" s="49">
        <v>40000000</v>
      </c>
      <c r="L116" s="49">
        <f>I116-K116</f>
        <v>50000000</v>
      </c>
      <c r="M116" s="50"/>
      <c r="N116" s="49"/>
      <c r="O116" s="49"/>
      <c r="P116" s="49"/>
      <c r="Q116" s="52"/>
    </row>
    <row r="117" spans="1:17" s="34" customFormat="1" x14ac:dyDescent="0.25">
      <c r="A117" s="34">
        <v>115</v>
      </c>
      <c r="B117" s="40" t="s">
        <v>106</v>
      </c>
      <c r="C117" s="44" t="s">
        <v>10</v>
      </c>
      <c r="D117" s="35" t="s">
        <v>26</v>
      </c>
      <c r="E117" s="35">
        <v>41877</v>
      </c>
      <c r="F117" s="35" t="s">
        <v>46</v>
      </c>
      <c r="G117" s="35">
        <v>41929</v>
      </c>
      <c r="H117" s="47" t="s">
        <v>58</v>
      </c>
      <c r="I117" s="51">
        <v>1500000000</v>
      </c>
      <c r="J117" s="51">
        <f>I117/2.255</f>
        <v>665188470.0665189</v>
      </c>
      <c r="K117" s="49">
        <v>2000000</v>
      </c>
      <c r="L117" s="49">
        <f>I117-K117</f>
        <v>1498000000</v>
      </c>
      <c r="M117" s="50"/>
      <c r="N117" s="49"/>
      <c r="O117" s="49"/>
      <c r="P117" s="49"/>
      <c r="Q117" s="48"/>
    </row>
    <row r="118" spans="1:17" s="34" customFormat="1" x14ac:dyDescent="0.25">
      <c r="A118" s="34">
        <v>116</v>
      </c>
      <c r="B118" s="40" t="s">
        <v>36</v>
      </c>
      <c r="C118" s="43" t="s">
        <v>11</v>
      </c>
      <c r="D118" s="35" t="s">
        <v>26</v>
      </c>
      <c r="E118" s="35">
        <v>41901</v>
      </c>
      <c r="F118" s="35" t="s">
        <v>46</v>
      </c>
      <c r="G118" s="35">
        <v>41929</v>
      </c>
      <c r="H118" s="47" t="s">
        <v>58</v>
      </c>
      <c r="I118" s="51">
        <v>945000000</v>
      </c>
      <c r="J118" s="51">
        <f>I118/2.255</f>
        <v>419068736.14190692</v>
      </c>
      <c r="K118" s="49">
        <v>741665200</v>
      </c>
      <c r="L118" s="49">
        <f>I118-K118</f>
        <v>203334800</v>
      </c>
      <c r="M118" s="50"/>
      <c r="N118" s="49"/>
      <c r="O118" s="49"/>
      <c r="P118" s="49"/>
      <c r="Q118" s="52"/>
    </row>
    <row r="119" spans="1:17" s="34" customFormat="1" x14ac:dyDescent="0.25">
      <c r="A119" s="34">
        <v>117</v>
      </c>
      <c r="B119" s="40" t="s">
        <v>105</v>
      </c>
      <c r="C119" s="44" t="s">
        <v>10</v>
      </c>
      <c r="D119" s="35" t="s">
        <v>26</v>
      </c>
      <c r="E119" s="35">
        <v>41864</v>
      </c>
      <c r="F119" s="35" t="s">
        <v>46</v>
      </c>
      <c r="G119" s="35">
        <v>41942</v>
      </c>
      <c r="H119" s="47" t="s">
        <v>65</v>
      </c>
      <c r="I119" s="51">
        <v>310000000</v>
      </c>
      <c r="J119" s="51">
        <f>I119/2.2211</f>
        <v>139570483.09396246</v>
      </c>
      <c r="K119" s="49">
        <v>0</v>
      </c>
      <c r="L119" s="49">
        <f>I119-K119</f>
        <v>310000000</v>
      </c>
      <c r="M119" s="50"/>
      <c r="N119" s="49"/>
      <c r="O119" s="49"/>
      <c r="P119" s="49"/>
      <c r="Q119" s="48"/>
    </row>
    <row r="120" spans="1:17" s="34" customFormat="1" ht="30" x14ac:dyDescent="0.25">
      <c r="A120" s="34">
        <v>118</v>
      </c>
      <c r="B120" s="40" t="s">
        <v>104</v>
      </c>
      <c r="C120" s="43" t="s">
        <v>8</v>
      </c>
      <c r="D120" s="35" t="s">
        <v>26</v>
      </c>
      <c r="E120" s="35">
        <v>41886</v>
      </c>
      <c r="F120" s="35" t="s">
        <v>46</v>
      </c>
      <c r="G120" s="35">
        <v>41942</v>
      </c>
      <c r="H120" s="47" t="s">
        <v>65</v>
      </c>
      <c r="I120" s="51">
        <v>35000000</v>
      </c>
      <c r="J120" s="51">
        <f>I120/2.2211</f>
        <v>15757957.768673182</v>
      </c>
      <c r="K120" s="49">
        <v>0</v>
      </c>
      <c r="L120" s="49">
        <f>I120-K120</f>
        <v>35000000</v>
      </c>
      <c r="M120" s="50"/>
      <c r="N120" s="49"/>
      <c r="O120" s="49"/>
      <c r="P120" s="49"/>
      <c r="Q120" s="52"/>
    </row>
    <row r="121" spans="1:17" s="34" customFormat="1" x14ac:dyDescent="0.25">
      <c r="A121" s="34">
        <v>119</v>
      </c>
      <c r="B121" s="40" t="s">
        <v>103</v>
      </c>
      <c r="C121" s="43" t="s">
        <v>11</v>
      </c>
      <c r="D121" s="35" t="s">
        <v>26</v>
      </c>
      <c r="E121" s="35">
        <v>41893</v>
      </c>
      <c r="F121" s="35" t="s">
        <v>46</v>
      </c>
      <c r="G121" s="35">
        <v>41942</v>
      </c>
      <c r="H121" s="47" t="s">
        <v>87</v>
      </c>
      <c r="I121" s="51">
        <v>20000000000</v>
      </c>
      <c r="J121" s="51">
        <f>I121/2.2211</f>
        <v>9004547296.3846741</v>
      </c>
      <c r="K121" s="49">
        <v>773977897</v>
      </c>
      <c r="L121" s="49">
        <f>I121-K121</f>
        <v>19226022103</v>
      </c>
      <c r="M121" s="50"/>
      <c r="N121" s="49"/>
      <c r="O121" s="49"/>
      <c r="P121" s="49"/>
      <c r="Q121" s="48"/>
    </row>
    <row r="122" spans="1:17" s="34" customFormat="1" x14ac:dyDescent="0.25">
      <c r="A122" s="34">
        <v>120</v>
      </c>
      <c r="B122" s="40" t="s">
        <v>102</v>
      </c>
      <c r="C122" s="43" t="s">
        <v>11</v>
      </c>
      <c r="D122" s="35" t="s">
        <v>26</v>
      </c>
      <c r="E122" s="35">
        <v>41897</v>
      </c>
      <c r="F122" s="35" t="s">
        <v>46</v>
      </c>
      <c r="G122" s="35">
        <v>41942</v>
      </c>
      <c r="H122" s="47" t="s">
        <v>87</v>
      </c>
      <c r="I122" s="51">
        <v>10000000000</v>
      </c>
      <c r="J122" s="51">
        <f>I122/2.2211</f>
        <v>4502273648.192337</v>
      </c>
      <c r="K122" s="49">
        <v>1498859200</v>
      </c>
      <c r="L122" s="49">
        <f>I122-K122</f>
        <v>8501140800</v>
      </c>
      <c r="M122" s="50"/>
      <c r="N122" s="49"/>
      <c r="O122" s="49"/>
      <c r="P122" s="49"/>
      <c r="Q122" s="52"/>
    </row>
    <row r="123" spans="1:17" s="34" customFormat="1" x14ac:dyDescent="0.25">
      <c r="A123" s="34">
        <v>121</v>
      </c>
      <c r="B123" s="40" t="s">
        <v>101</v>
      </c>
      <c r="C123" s="44" t="s">
        <v>10</v>
      </c>
      <c r="D123" s="35" t="s">
        <v>26</v>
      </c>
      <c r="E123" s="35">
        <v>41898</v>
      </c>
      <c r="F123" s="35" t="s">
        <v>46</v>
      </c>
      <c r="G123" s="35">
        <v>41942</v>
      </c>
      <c r="H123" s="47" t="s">
        <v>65</v>
      </c>
      <c r="I123" s="51">
        <v>180000000</v>
      </c>
      <c r="J123" s="51">
        <f>I123/2.2211</f>
        <v>81040925.667462081</v>
      </c>
      <c r="K123" s="49">
        <v>90000000</v>
      </c>
      <c r="L123" s="49">
        <f>I123-K123</f>
        <v>90000000</v>
      </c>
      <c r="M123" s="50"/>
      <c r="N123" s="49"/>
      <c r="O123" s="49"/>
      <c r="P123" s="49"/>
      <c r="Q123" s="48"/>
    </row>
    <row r="124" spans="1:17" s="34" customFormat="1" ht="30" x14ac:dyDescent="0.25">
      <c r="A124" s="34">
        <v>122</v>
      </c>
      <c r="B124" s="40" t="s">
        <v>51</v>
      </c>
      <c r="C124" s="43" t="s">
        <v>8</v>
      </c>
      <c r="D124" s="35" t="s">
        <v>26</v>
      </c>
      <c r="E124" s="35">
        <v>41907</v>
      </c>
      <c r="F124" s="35" t="s">
        <v>46</v>
      </c>
      <c r="G124" s="35">
        <v>41942</v>
      </c>
      <c r="H124" s="47" t="s">
        <v>58</v>
      </c>
      <c r="I124" s="51">
        <v>250000000</v>
      </c>
      <c r="J124" s="51">
        <f>I124/2.2211</f>
        <v>112556841.20480843</v>
      </c>
      <c r="K124" s="49">
        <v>42000000</v>
      </c>
      <c r="L124" s="49">
        <f>I124-K124</f>
        <v>208000000</v>
      </c>
      <c r="M124" s="50"/>
      <c r="N124" s="49"/>
      <c r="O124" s="49"/>
      <c r="P124" s="49"/>
      <c r="Q124" s="52"/>
    </row>
    <row r="125" spans="1:17" s="34" customFormat="1" x14ac:dyDescent="0.25">
      <c r="A125" s="34">
        <v>123</v>
      </c>
      <c r="B125" s="40" t="s">
        <v>100</v>
      </c>
      <c r="C125" s="43" t="s">
        <v>8</v>
      </c>
      <c r="D125" s="35" t="s">
        <v>26</v>
      </c>
      <c r="E125" s="35">
        <v>41921</v>
      </c>
      <c r="F125" s="35" t="s">
        <v>46</v>
      </c>
      <c r="G125" s="35">
        <v>41942</v>
      </c>
      <c r="H125" s="47" t="s">
        <v>58</v>
      </c>
      <c r="I125" s="51">
        <v>50000000</v>
      </c>
      <c r="J125" s="51">
        <f>I125/2.2211</f>
        <v>22511368.240961686</v>
      </c>
      <c r="K125" s="49">
        <v>0</v>
      </c>
      <c r="L125" s="49">
        <f>I125-K125</f>
        <v>50000000</v>
      </c>
      <c r="M125" s="50"/>
      <c r="N125" s="49"/>
      <c r="O125" s="49"/>
      <c r="P125" s="49"/>
      <c r="Q125" s="48"/>
    </row>
    <row r="126" spans="1:17" s="34" customFormat="1" x14ac:dyDescent="0.25">
      <c r="A126" s="34">
        <v>124</v>
      </c>
      <c r="B126" s="40" t="s">
        <v>99</v>
      </c>
      <c r="C126" s="44" t="s">
        <v>10</v>
      </c>
      <c r="D126" s="35" t="s">
        <v>37</v>
      </c>
      <c r="E126" s="35">
        <v>41673</v>
      </c>
      <c r="F126" s="35" t="s">
        <v>46</v>
      </c>
      <c r="G126" s="35">
        <v>41948</v>
      </c>
      <c r="H126" s="47" t="s">
        <v>58</v>
      </c>
      <c r="I126" s="51">
        <v>150000000</v>
      </c>
      <c r="J126" s="51">
        <f>I126/2.2389</f>
        <v>66997186.118183032</v>
      </c>
      <c r="K126" s="49">
        <v>0</v>
      </c>
      <c r="L126" s="49">
        <f>I126-K126</f>
        <v>150000000</v>
      </c>
      <c r="M126" s="50"/>
      <c r="N126" s="49"/>
      <c r="O126" s="49"/>
      <c r="P126" s="49"/>
      <c r="Q126" s="52"/>
    </row>
    <row r="127" spans="1:17" s="34" customFormat="1" x14ac:dyDescent="0.25">
      <c r="A127" s="34">
        <v>125</v>
      </c>
      <c r="B127" s="40" t="s">
        <v>98</v>
      </c>
      <c r="C127" s="44" t="s">
        <v>10</v>
      </c>
      <c r="D127" s="35" t="s">
        <v>26</v>
      </c>
      <c r="E127" s="35">
        <v>41869</v>
      </c>
      <c r="F127" s="35" t="s">
        <v>46</v>
      </c>
      <c r="G127" s="35">
        <v>41964</v>
      </c>
      <c r="H127" s="47" t="s">
        <v>58</v>
      </c>
      <c r="I127" s="51">
        <v>150000000</v>
      </c>
      <c r="J127" s="51">
        <f>I127/2.2258</f>
        <v>67391499.685506329</v>
      </c>
      <c r="K127" s="49">
        <v>0</v>
      </c>
      <c r="L127" s="49">
        <f>I127-K127</f>
        <v>150000000</v>
      </c>
      <c r="M127" s="50"/>
      <c r="N127" s="49"/>
      <c r="O127" s="49"/>
      <c r="P127" s="49"/>
      <c r="Q127" s="48"/>
    </row>
    <row r="128" spans="1:17" s="34" customFormat="1" x14ac:dyDescent="0.25">
      <c r="A128" s="34">
        <v>126</v>
      </c>
      <c r="B128" s="40" t="s">
        <v>97</v>
      </c>
      <c r="C128" s="44" t="s">
        <v>10</v>
      </c>
      <c r="D128" s="35" t="s">
        <v>26</v>
      </c>
      <c r="E128" s="35">
        <v>41892</v>
      </c>
      <c r="F128" s="35" t="s">
        <v>46</v>
      </c>
      <c r="G128" s="35">
        <v>41964</v>
      </c>
      <c r="H128" s="47" t="s">
        <v>65</v>
      </c>
      <c r="I128" s="51">
        <v>59400000</v>
      </c>
      <c r="J128" s="51">
        <f>I128/2.2258</f>
        <v>26687033.875460509</v>
      </c>
      <c r="K128" s="49">
        <v>30000000</v>
      </c>
      <c r="L128" s="49">
        <f>I128-K128</f>
        <v>29400000</v>
      </c>
      <c r="M128" s="50"/>
      <c r="N128" s="49"/>
      <c r="O128" s="49"/>
      <c r="P128" s="49"/>
      <c r="Q128" s="52"/>
    </row>
    <row r="129" spans="1:17" s="34" customFormat="1" x14ac:dyDescent="0.25">
      <c r="A129" s="34">
        <v>127</v>
      </c>
      <c r="B129" s="40" t="s">
        <v>96</v>
      </c>
      <c r="C129" s="44" t="s">
        <v>10</v>
      </c>
      <c r="D129" s="35" t="s">
        <v>26</v>
      </c>
      <c r="E129" s="35">
        <v>41893</v>
      </c>
      <c r="F129" s="35" t="s">
        <v>46</v>
      </c>
      <c r="G129" s="35">
        <v>41964</v>
      </c>
      <c r="H129" s="47" t="s">
        <v>58</v>
      </c>
      <c r="I129" s="51">
        <v>50000000</v>
      </c>
      <c r="J129" s="51">
        <f>I129/2.2258</f>
        <v>22463833.228502113</v>
      </c>
      <c r="K129" s="49">
        <v>25000000</v>
      </c>
      <c r="L129" s="49">
        <f>I129-K129</f>
        <v>25000000</v>
      </c>
      <c r="M129" s="50"/>
      <c r="N129" s="49"/>
      <c r="O129" s="49"/>
      <c r="P129" s="49"/>
      <c r="Q129" s="48"/>
    </row>
    <row r="130" spans="1:17" s="34" customFormat="1" x14ac:dyDescent="0.25">
      <c r="A130" s="34">
        <v>128</v>
      </c>
      <c r="B130" s="40" t="s">
        <v>95</v>
      </c>
      <c r="C130" s="44" t="s">
        <v>10</v>
      </c>
      <c r="D130" s="35" t="s">
        <v>26</v>
      </c>
      <c r="E130" s="35">
        <v>41911</v>
      </c>
      <c r="F130" s="35" t="s">
        <v>46</v>
      </c>
      <c r="G130" s="35">
        <v>41964</v>
      </c>
      <c r="H130" s="47" t="s">
        <v>65</v>
      </c>
      <c r="I130" s="51">
        <v>100000000</v>
      </c>
      <c r="J130" s="51">
        <f>I130/2.2258</f>
        <v>44927666.457004227</v>
      </c>
      <c r="K130" s="49">
        <v>35000000</v>
      </c>
      <c r="L130" s="49">
        <f>I130-K130</f>
        <v>65000000</v>
      </c>
      <c r="M130" s="50"/>
      <c r="N130" s="49"/>
      <c r="O130" s="49"/>
      <c r="P130" s="49"/>
      <c r="Q130" s="52"/>
    </row>
    <row r="131" spans="1:17" s="34" customFormat="1" x14ac:dyDescent="0.25">
      <c r="A131" s="34">
        <v>129</v>
      </c>
      <c r="B131" s="40" t="s">
        <v>94</v>
      </c>
      <c r="C131" s="43" t="s">
        <v>8</v>
      </c>
      <c r="D131" s="35" t="s">
        <v>26</v>
      </c>
      <c r="E131" s="35">
        <v>41920</v>
      </c>
      <c r="F131" s="35" t="s">
        <v>46</v>
      </c>
      <c r="G131" s="35">
        <v>41964</v>
      </c>
      <c r="H131" s="47" t="s">
        <v>65</v>
      </c>
      <c r="I131" s="51">
        <v>100000000</v>
      </c>
      <c r="J131" s="51">
        <f>I131/2.2258</f>
        <v>44927666.457004227</v>
      </c>
      <c r="K131" s="49">
        <v>0</v>
      </c>
      <c r="L131" s="49">
        <f>I131-K131</f>
        <v>100000000</v>
      </c>
      <c r="M131" s="50"/>
      <c r="N131" s="49"/>
      <c r="O131" s="49"/>
      <c r="P131" s="49"/>
      <c r="Q131" s="48"/>
    </row>
    <row r="132" spans="1:17" s="34" customFormat="1" x14ac:dyDescent="0.25">
      <c r="A132" s="34">
        <v>130</v>
      </c>
      <c r="B132" s="40" t="s">
        <v>93</v>
      </c>
      <c r="C132" s="43" t="s">
        <v>11</v>
      </c>
      <c r="D132" s="35" t="s">
        <v>92</v>
      </c>
      <c r="E132" s="35">
        <v>41929</v>
      </c>
      <c r="F132" s="35" t="s">
        <v>46</v>
      </c>
      <c r="G132" s="35">
        <v>41964</v>
      </c>
      <c r="H132" s="47" t="s">
        <v>91</v>
      </c>
      <c r="I132" s="51">
        <v>80000000</v>
      </c>
      <c r="J132" s="51">
        <f>I132/2.2258</f>
        <v>35942133.165603377</v>
      </c>
      <c r="K132" s="49">
        <v>7800000</v>
      </c>
      <c r="L132" s="49">
        <f>I132-K132</f>
        <v>72200000</v>
      </c>
      <c r="M132" s="50"/>
      <c r="N132" s="49"/>
      <c r="O132" s="49"/>
      <c r="P132" s="49"/>
      <c r="Q132" s="52"/>
    </row>
    <row r="133" spans="1:17" s="34" customFormat="1" x14ac:dyDescent="0.25">
      <c r="A133" s="34">
        <v>131</v>
      </c>
      <c r="B133" s="40" t="s">
        <v>90</v>
      </c>
      <c r="C133" s="44" t="s">
        <v>10</v>
      </c>
      <c r="D133" s="35" t="s">
        <v>26</v>
      </c>
      <c r="E133" s="35">
        <v>41936</v>
      </c>
      <c r="F133" s="35" t="s">
        <v>46</v>
      </c>
      <c r="G133" s="35">
        <v>41964</v>
      </c>
      <c r="H133" s="47" t="s">
        <v>65</v>
      </c>
      <c r="I133" s="51">
        <v>800000000</v>
      </c>
      <c r="J133" s="51">
        <f>I133/2.2258</f>
        <v>359421331.65603381</v>
      </c>
      <c r="K133" s="49">
        <v>316500000</v>
      </c>
      <c r="L133" s="49">
        <f>I133-K133</f>
        <v>483500000</v>
      </c>
      <c r="M133" s="50"/>
      <c r="N133" s="49"/>
      <c r="O133" s="49"/>
      <c r="P133" s="49"/>
      <c r="Q133" s="48"/>
    </row>
    <row r="134" spans="1:17" s="34" customFormat="1" x14ac:dyDescent="0.25">
      <c r="A134" s="34">
        <v>132</v>
      </c>
      <c r="B134" s="40" t="s">
        <v>89</v>
      </c>
      <c r="C134" s="43" t="s">
        <v>11</v>
      </c>
      <c r="D134" s="35" t="s">
        <v>26</v>
      </c>
      <c r="E134" s="35">
        <v>41936</v>
      </c>
      <c r="F134" s="35" t="s">
        <v>46</v>
      </c>
      <c r="G134" s="35">
        <v>41964</v>
      </c>
      <c r="H134" s="47" t="s">
        <v>87</v>
      </c>
      <c r="I134" s="51">
        <v>1500000000</v>
      </c>
      <c r="J134" s="51">
        <f>I134/2.2258</f>
        <v>673914996.85506332</v>
      </c>
      <c r="K134" s="49">
        <v>323725174</v>
      </c>
      <c r="L134" s="49">
        <f>I134-K134</f>
        <v>1176274826</v>
      </c>
      <c r="M134" s="50"/>
      <c r="N134" s="49"/>
      <c r="O134" s="49"/>
      <c r="P134" s="49"/>
      <c r="Q134" s="52"/>
    </row>
    <row r="135" spans="1:17" s="34" customFormat="1" x14ac:dyDescent="0.25">
      <c r="A135" s="34">
        <v>133</v>
      </c>
      <c r="B135" s="40" t="s">
        <v>88</v>
      </c>
      <c r="C135" s="43" t="s">
        <v>11</v>
      </c>
      <c r="D135" s="35" t="s">
        <v>26</v>
      </c>
      <c r="E135" s="35">
        <v>41939</v>
      </c>
      <c r="F135" s="35" t="s">
        <v>46</v>
      </c>
      <c r="G135" s="35">
        <v>41964</v>
      </c>
      <c r="H135" s="47" t="s">
        <v>87</v>
      </c>
      <c r="I135" s="51">
        <v>10000000000</v>
      </c>
      <c r="J135" s="51">
        <f>I135/2.2258</f>
        <v>4492766645.7004223</v>
      </c>
      <c r="K135" s="49">
        <v>403347300</v>
      </c>
      <c r="L135" s="49">
        <f>I135-K135</f>
        <v>9596652700</v>
      </c>
      <c r="M135" s="50"/>
      <c r="N135" s="49"/>
      <c r="O135" s="49"/>
      <c r="P135" s="49"/>
      <c r="Q135" s="48"/>
    </row>
    <row r="136" spans="1:17" s="34" customFormat="1" x14ac:dyDescent="0.25">
      <c r="A136" s="34">
        <v>134</v>
      </c>
      <c r="B136" s="40" t="s">
        <v>72</v>
      </c>
      <c r="C136" s="44" t="s">
        <v>10</v>
      </c>
      <c r="D136" s="35" t="s">
        <v>26</v>
      </c>
      <c r="E136" s="35">
        <v>41946</v>
      </c>
      <c r="F136" s="35" t="s">
        <v>46</v>
      </c>
      <c r="G136" s="35">
        <v>41964</v>
      </c>
      <c r="H136" s="47" t="s">
        <v>65</v>
      </c>
      <c r="I136" s="51">
        <v>10000000</v>
      </c>
      <c r="J136" s="51">
        <f>I136/2.2258</f>
        <v>4492766.6457004221</v>
      </c>
      <c r="K136" s="49">
        <v>0</v>
      </c>
      <c r="L136" s="49">
        <f>I136-K136</f>
        <v>10000000</v>
      </c>
      <c r="M136" s="50"/>
      <c r="N136" s="49"/>
      <c r="O136" s="49"/>
      <c r="P136" s="49"/>
      <c r="Q136" s="52"/>
    </row>
    <row r="137" spans="1:17" s="34" customFormat="1" x14ac:dyDescent="0.25">
      <c r="A137" s="34">
        <v>135</v>
      </c>
      <c r="B137" s="40" t="s">
        <v>86</v>
      </c>
      <c r="C137" s="44" t="s">
        <v>10</v>
      </c>
      <c r="D137" s="35" t="s">
        <v>37</v>
      </c>
      <c r="E137" s="35">
        <v>41885</v>
      </c>
      <c r="F137" s="35" t="s">
        <v>46</v>
      </c>
      <c r="G137" s="35">
        <v>41976</v>
      </c>
      <c r="H137" s="47" t="s">
        <v>61</v>
      </c>
      <c r="I137" s="51">
        <v>0</v>
      </c>
      <c r="J137" s="51">
        <v>0</v>
      </c>
      <c r="K137" s="49">
        <v>0</v>
      </c>
      <c r="L137" s="49">
        <f>I137-K137</f>
        <v>0</v>
      </c>
      <c r="M137" s="49">
        <v>2000000000</v>
      </c>
      <c r="N137" s="50" t="s">
        <v>15</v>
      </c>
      <c r="O137" s="49">
        <v>0</v>
      </c>
      <c r="P137" s="49">
        <f>M137-O137</f>
        <v>2000000000</v>
      </c>
      <c r="Q137" s="48">
        <v>0</v>
      </c>
    </row>
    <row r="138" spans="1:17" s="34" customFormat="1" x14ac:dyDescent="0.25">
      <c r="A138" s="34">
        <v>136</v>
      </c>
      <c r="B138" s="40" t="s">
        <v>85</v>
      </c>
      <c r="C138" s="43" t="s">
        <v>11</v>
      </c>
      <c r="D138" s="35" t="s">
        <v>26</v>
      </c>
      <c r="E138" s="35">
        <v>41901</v>
      </c>
      <c r="F138" s="35" t="s">
        <v>46</v>
      </c>
      <c r="G138" s="35">
        <v>41976</v>
      </c>
      <c r="H138" s="47" t="s">
        <v>58</v>
      </c>
      <c r="I138" s="51">
        <v>400000000</v>
      </c>
      <c r="J138" s="51">
        <f>I138/2.2393</f>
        <v>178627249.58692449</v>
      </c>
      <c r="K138" s="49">
        <v>51000000</v>
      </c>
      <c r="L138" s="49">
        <f>I138-K138</f>
        <v>349000000</v>
      </c>
      <c r="M138" s="50"/>
      <c r="N138" s="49"/>
      <c r="O138" s="49"/>
      <c r="P138" s="49"/>
      <c r="Q138" s="52"/>
    </row>
    <row r="139" spans="1:17" s="34" customFormat="1" x14ac:dyDescent="0.25">
      <c r="A139" s="34">
        <v>137</v>
      </c>
      <c r="B139" s="40" t="s">
        <v>84</v>
      </c>
      <c r="C139" s="43" t="s">
        <v>8</v>
      </c>
      <c r="D139" s="35" t="s">
        <v>26</v>
      </c>
      <c r="E139" s="35">
        <v>41926</v>
      </c>
      <c r="F139" s="35" t="s">
        <v>46</v>
      </c>
      <c r="G139" s="35">
        <v>41976</v>
      </c>
      <c r="H139" s="47" t="s">
        <v>58</v>
      </c>
      <c r="I139" s="51">
        <v>150000000</v>
      </c>
      <c r="J139" s="51">
        <f>I139/2.2393</f>
        <v>66985218.595096678</v>
      </c>
      <c r="K139" s="49">
        <v>30000000</v>
      </c>
      <c r="L139" s="49">
        <f>I139-K139</f>
        <v>120000000</v>
      </c>
      <c r="M139" s="50"/>
      <c r="N139" s="49"/>
      <c r="O139" s="49"/>
      <c r="P139" s="49"/>
      <c r="Q139" s="48"/>
    </row>
    <row r="140" spans="1:17" s="34" customFormat="1" x14ac:dyDescent="0.25">
      <c r="A140" s="34">
        <v>138</v>
      </c>
      <c r="B140" s="40" t="s">
        <v>50</v>
      </c>
      <c r="C140" s="43" t="s">
        <v>8</v>
      </c>
      <c r="D140" s="35" t="s">
        <v>26</v>
      </c>
      <c r="E140" s="35">
        <v>41932</v>
      </c>
      <c r="F140" s="35" t="s">
        <v>46</v>
      </c>
      <c r="G140" s="35">
        <v>41976</v>
      </c>
      <c r="H140" s="47" t="s">
        <v>58</v>
      </c>
      <c r="I140" s="51">
        <v>80000000</v>
      </c>
      <c r="J140" s="51">
        <f>I140/2.2393</f>
        <v>35725449.917384893</v>
      </c>
      <c r="K140" s="49">
        <v>50000000</v>
      </c>
      <c r="L140" s="49">
        <f>I140-K140</f>
        <v>30000000</v>
      </c>
      <c r="M140" s="50"/>
      <c r="N140" s="49"/>
      <c r="O140" s="49"/>
      <c r="P140" s="49"/>
      <c r="Q140" s="52"/>
    </row>
    <row r="141" spans="1:17" s="34" customFormat="1" x14ac:dyDescent="0.25">
      <c r="A141" s="34">
        <v>139</v>
      </c>
      <c r="B141" s="40" t="s">
        <v>83</v>
      </c>
      <c r="C141" s="43" t="s">
        <v>11</v>
      </c>
      <c r="D141" s="35" t="s">
        <v>26</v>
      </c>
      <c r="E141" s="35">
        <v>41943</v>
      </c>
      <c r="F141" s="35" t="s">
        <v>46</v>
      </c>
      <c r="G141" s="35">
        <v>41976</v>
      </c>
      <c r="H141" s="47" t="s">
        <v>61</v>
      </c>
      <c r="I141" s="51">
        <v>0</v>
      </c>
      <c r="J141" s="51">
        <v>0</v>
      </c>
      <c r="K141" s="49">
        <v>0</v>
      </c>
      <c r="L141" s="49">
        <f>I141-K141</f>
        <v>0</v>
      </c>
      <c r="M141" s="49">
        <v>1000000000</v>
      </c>
      <c r="N141" s="50" t="s">
        <v>17</v>
      </c>
      <c r="O141" s="49">
        <v>0</v>
      </c>
      <c r="P141" s="49">
        <f>M141-O141</f>
        <v>1000000000</v>
      </c>
      <c r="Q141" s="48">
        <v>0</v>
      </c>
    </row>
    <row r="142" spans="1:17" s="34" customFormat="1" x14ac:dyDescent="0.25">
      <c r="A142" s="34">
        <v>140</v>
      </c>
      <c r="B142" s="40" t="s">
        <v>82</v>
      </c>
      <c r="C142" s="43" t="s">
        <v>8</v>
      </c>
      <c r="D142" s="35" t="s">
        <v>26</v>
      </c>
      <c r="E142" s="35">
        <v>41953</v>
      </c>
      <c r="F142" s="35" t="s">
        <v>46</v>
      </c>
      <c r="G142" s="35">
        <v>41976</v>
      </c>
      <c r="H142" s="47" t="s">
        <v>65</v>
      </c>
      <c r="I142" s="51">
        <v>150000000</v>
      </c>
      <c r="J142" s="51">
        <f>I142/2.2393</f>
        <v>66985218.595096678</v>
      </c>
      <c r="K142" s="49">
        <v>70000000</v>
      </c>
      <c r="L142" s="49">
        <f>I142-K142</f>
        <v>80000000</v>
      </c>
      <c r="M142" s="50"/>
      <c r="N142" s="49"/>
      <c r="O142" s="49"/>
      <c r="P142" s="49"/>
      <c r="Q142" s="52"/>
    </row>
    <row r="143" spans="1:17" s="53" customFormat="1" ht="18.75" x14ac:dyDescent="0.3">
      <c r="A143" s="34">
        <v>141</v>
      </c>
      <c r="B143" s="40" t="s">
        <v>81</v>
      </c>
      <c r="C143" s="43" t="s">
        <v>11</v>
      </c>
      <c r="D143" s="35" t="s">
        <v>26</v>
      </c>
      <c r="E143" s="35">
        <v>41953</v>
      </c>
      <c r="F143" s="35" t="s">
        <v>46</v>
      </c>
      <c r="G143" s="35">
        <v>41976</v>
      </c>
      <c r="H143" s="47" t="s">
        <v>65</v>
      </c>
      <c r="I143" s="51">
        <v>400000000</v>
      </c>
      <c r="J143" s="51">
        <f>I143/2.2393</f>
        <v>178627249.58692449</v>
      </c>
      <c r="K143" s="49">
        <v>0</v>
      </c>
      <c r="L143" s="49">
        <f>I143-K143</f>
        <v>400000000</v>
      </c>
      <c r="M143" s="50"/>
      <c r="N143" s="49"/>
      <c r="O143" s="49"/>
      <c r="P143" s="49"/>
      <c r="Q143" s="48"/>
    </row>
    <row r="144" spans="1:17" s="34" customFormat="1" x14ac:dyDescent="0.25">
      <c r="A144" s="34">
        <v>142</v>
      </c>
      <c r="B144" s="40" t="s">
        <v>80</v>
      </c>
      <c r="C144" s="43" t="s">
        <v>8</v>
      </c>
      <c r="D144" s="35" t="s">
        <v>26</v>
      </c>
      <c r="E144" s="35">
        <v>41960</v>
      </c>
      <c r="F144" s="35" t="s">
        <v>46</v>
      </c>
      <c r="G144" s="35">
        <v>41976</v>
      </c>
      <c r="H144" s="47" t="s">
        <v>58</v>
      </c>
      <c r="I144" s="51">
        <v>100000000</v>
      </c>
      <c r="J144" s="51">
        <f>I144/2.2393</f>
        <v>44656812.396731123</v>
      </c>
      <c r="K144" s="49">
        <v>50000000</v>
      </c>
      <c r="L144" s="49">
        <f>I144-K144</f>
        <v>50000000</v>
      </c>
      <c r="M144" s="50"/>
      <c r="N144" s="49"/>
      <c r="O144" s="49"/>
      <c r="P144" s="49"/>
      <c r="Q144" s="52"/>
    </row>
    <row r="145" spans="1:17" s="34" customFormat="1" x14ac:dyDescent="0.25">
      <c r="A145" s="34">
        <v>143</v>
      </c>
      <c r="B145" s="40" t="s">
        <v>79</v>
      </c>
      <c r="C145" s="43" t="s">
        <v>11</v>
      </c>
      <c r="D145" s="35" t="s">
        <v>78</v>
      </c>
      <c r="E145" s="35">
        <v>41705</v>
      </c>
      <c r="F145" s="35" t="s">
        <v>46</v>
      </c>
      <c r="G145" s="35">
        <v>41989</v>
      </c>
      <c r="H145" s="47" t="s">
        <v>61</v>
      </c>
      <c r="I145" s="51">
        <v>0</v>
      </c>
      <c r="J145" s="51">
        <v>0</v>
      </c>
      <c r="K145" s="49">
        <v>0</v>
      </c>
      <c r="L145" s="49">
        <v>0</v>
      </c>
      <c r="M145" s="49">
        <v>1000000000</v>
      </c>
      <c r="N145" s="50" t="s">
        <v>16</v>
      </c>
      <c r="O145" s="49">
        <v>0</v>
      </c>
      <c r="P145" s="49">
        <f>M145-O145</f>
        <v>1000000000</v>
      </c>
      <c r="Q145" s="48">
        <v>0</v>
      </c>
    </row>
    <row r="146" spans="1:17" s="34" customFormat="1" x14ac:dyDescent="0.25">
      <c r="A146" s="34">
        <v>144</v>
      </c>
      <c r="B146" s="40" t="s">
        <v>74</v>
      </c>
      <c r="C146" s="43" t="s">
        <v>11</v>
      </c>
      <c r="D146" s="35" t="s">
        <v>78</v>
      </c>
      <c r="E146" s="35">
        <v>41837</v>
      </c>
      <c r="F146" s="35" t="s">
        <v>46</v>
      </c>
      <c r="G146" s="35">
        <v>41989</v>
      </c>
      <c r="H146" s="47" t="s">
        <v>61</v>
      </c>
      <c r="I146" s="51">
        <v>0</v>
      </c>
      <c r="J146" s="51">
        <v>0</v>
      </c>
      <c r="K146" s="49">
        <v>0</v>
      </c>
      <c r="L146" s="49">
        <f>I146-K146</f>
        <v>0</v>
      </c>
      <c r="M146" s="49">
        <v>1000000000</v>
      </c>
      <c r="N146" s="50" t="s">
        <v>16</v>
      </c>
      <c r="O146" s="49">
        <v>0</v>
      </c>
      <c r="P146" s="49">
        <f>M146-O146</f>
        <v>1000000000</v>
      </c>
      <c r="Q146" s="52">
        <v>0</v>
      </c>
    </row>
    <row r="147" spans="1:17" s="34" customFormat="1" x14ac:dyDescent="0.25">
      <c r="A147" s="34">
        <v>145</v>
      </c>
      <c r="B147" s="40" t="s">
        <v>38</v>
      </c>
      <c r="C147" s="44" t="s">
        <v>10</v>
      </c>
      <c r="D147" s="35" t="s">
        <v>37</v>
      </c>
      <c r="E147" s="35">
        <v>41955</v>
      </c>
      <c r="F147" s="35" t="s">
        <v>46</v>
      </c>
      <c r="G147" s="35">
        <v>41989</v>
      </c>
      <c r="H147" s="47" t="s">
        <v>77</v>
      </c>
      <c r="I147" s="51">
        <v>71000000</v>
      </c>
      <c r="J147" s="49">
        <f>I147/2.3714</f>
        <v>29940119.760479044</v>
      </c>
      <c r="K147" s="49">
        <v>71000000</v>
      </c>
      <c r="L147" s="49">
        <f>I147-K147</f>
        <v>0</v>
      </c>
      <c r="M147" s="50"/>
      <c r="N147" s="49"/>
      <c r="O147" s="49"/>
      <c r="P147" s="49"/>
      <c r="Q147" s="48"/>
    </row>
    <row r="148" spans="1:17" s="34" customFormat="1" x14ac:dyDescent="0.25">
      <c r="A148" s="34">
        <v>146</v>
      </c>
      <c r="B148" s="40" t="s">
        <v>76</v>
      </c>
      <c r="C148" s="44" t="s">
        <v>10</v>
      </c>
      <c r="D148" s="35" t="s">
        <v>26</v>
      </c>
      <c r="E148" s="35">
        <v>41957</v>
      </c>
      <c r="F148" s="35" t="s">
        <v>46</v>
      </c>
      <c r="G148" s="35">
        <v>41989</v>
      </c>
      <c r="H148" s="47" t="s">
        <v>58</v>
      </c>
      <c r="I148" s="51">
        <v>390000000</v>
      </c>
      <c r="J148" s="49">
        <f>I148/2.3714</f>
        <v>164459812.76882854</v>
      </c>
      <c r="K148" s="49">
        <v>0</v>
      </c>
      <c r="L148" s="49">
        <f>I148-K148</f>
        <v>390000000</v>
      </c>
      <c r="M148" s="50"/>
      <c r="N148" s="49"/>
      <c r="O148" s="49"/>
      <c r="P148" s="49"/>
      <c r="Q148" s="52"/>
    </row>
    <row r="149" spans="1:17" s="34" customFormat="1" x14ac:dyDescent="0.25">
      <c r="A149" s="34">
        <v>147</v>
      </c>
      <c r="B149" s="40" t="s">
        <v>75</v>
      </c>
      <c r="C149" s="44" t="s">
        <v>10</v>
      </c>
      <c r="D149" s="35" t="s">
        <v>26</v>
      </c>
      <c r="E149" s="35">
        <v>41964</v>
      </c>
      <c r="F149" s="35" t="s">
        <v>46</v>
      </c>
      <c r="G149" s="35">
        <v>41989</v>
      </c>
      <c r="H149" s="47" t="s">
        <v>61</v>
      </c>
      <c r="I149" s="51">
        <v>0</v>
      </c>
      <c r="J149" s="51">
        <v>0</v>
      </c>
      <c r="K149" s="49">
        <v>0</v>
      </c>
      <c r="L149" s="49">
        <f>I149-K149</f>
        <v>0</v>
      </c>
      <c r="M149" s="49">
        <v>500000000</v>
      </c>
      <c r="N149" s="50" t="s">
        <v>17</v>
      </c>
      <c r="O149" s="49">
        <v>0</v>
      </c>
      <c r="P149" s="49">
        <f>M149-O149</f>
        <v>500000000</v>
      </c>
      <c r="Q149" s="48">
        <v>0</v>
      </c>
    </row>
    <row r="150" spans="1:17" s="34" customFormat="1" x14ac:dyDescent="0.25">
      <c r="A150" s="34">
        <v>148</v>
      </c>
      <c r="B150" s="40" t="s">
        <v>74</v>
      </c>
      <c r="C150" s="43" t="s">
        <v>11</v>
      </c>
      <c r="D150" s="35" t="s">
        <v>26</v>
      </c>
      <c r="E150" s="35">
        <v>41964</v>
      </c>
      <c r="F150" s="35" t="s">
        <v>46</v>
      </c>
      <c r="G150" s="35">
        <v>41989</v>
      </c>
      <c r="H150" s="47" t="s">
        <v>61</v>
      </c>
      <c r="I150" s="51">
        <v>0</v>
      </c>
      <c r="J150" s="51">
        <v>0</v>
      </c>
      <c r="K150" s="49">
        <v>0</v>
      </c>
      <c r="L150" s="49">
        <f>I150-K150</f>
        <v>0</v>
      </c>
      <c r="M150" s="49">
        <v>4000000000</v>
      </c>
      <c r="N150" s="50" t="s">
        <v>17</v>
      </c>
      <c r="O150" s="49">
        <v>9000000</v>
      </c>
      <c r="P150" s="49">
        <f>M150-O150</f>
        <v>3991000000</v>
      </c>
      <c r="Q150" s="52">
        <v>0</v>
      </c>
    </row>
    <row r="151" spans="1:17" s="34" customFormat="1" x14ac:dyDescent="0.25">
      <c r="A151" s="34">
        <v>149</v>
      </c>
      <c r="B151" s="40" t="s">
        <v>73</v>
      </c>
      <c r="C151" s="44" t="s">
        <v>10</v>
      </c>
      <c r="D151" s="35" t="s">
        <v>26</v>
      </c>
      <c r="E151" s="35">
        <v>41967</v>
      </c>
      <c r="F151" s="35" t="s">
        <v>46</v>
      </c>
      <c r="G151" s="35">
        <v>41989</v>
      </c>
      <c r="H151" s="47" t="s">
        <v>65</v>
      </c>
      <c r="I151" s="51">
        <v>85000000</v>
      </c>
      <c r="J151" s="49">
        <f>I151/2.3714</f>
        <v>35843805.347052373</v>
      </c>
      <c r="K151" s="49">
        <v>0</v>
      </c>
      <c r="L151" s="49">
        <f>I151-K151</f>
        <v>85000000</v>
      </c>
      <c r="M151" s="50"/>
      <c r="N151" s="49"/>
      <c r="O151" s="49"/>
      <c r="P151" s="49"/>
      <c r="Q151" s="48"/>
    </row>
    <row r="152" spans="1:17" s="34" customFormat="1" x14ac:dyDescent="0.25">
      <c r="A152" s="34">
        <v>150</v>
      </c>
      <c r="B152" s="40" t="s">
        <v>72</v>
      </c>
      <c r="C152" s="44" t="s">
        <v>10</v>
      </c>
      <c r="D152" s="35" t="s">
        <v>26</v>
      </c>
      <c r="E152" s="35">
        <v>41976</v>
      </c>
      <c r="F152" s="35" t="s">
        <v>46</v>
      </c>
      <c r="G152" s="35">
        <v>41989</v>
      </c>
      <c r="H152" s="47" t="s">
        <v>65</v>
      </c>
      <c r="I152" s="51">
        <v>10000000</v>
      </c>
      <c r="J152" s="49">
        <f>I152/2.3714</f>
        <v>4216918.2761238087</v>
      </c>
      <c r="K152" s="49">
        <v>0</v>
      </c>
      <c r="L152" s="49">
        <f>I152-K152</f>
        <v>10000000</v>
      </c>
      <c r="M152" s="50"/>
      <c r="N152" s="49"/>
      <c r="O152" s="49"/>
      <c r="P152" s="49"/>
      <c r="Q152" s="52"/>
    </row>
    <row r="153" spans="1:17" s="34" customFormat="1" ht="30" x14ac:dyDescent="0.25">
      <c r="A153" s="34">
        <v>151</v>
      </c>
      <c r="B153" s="40" t="s">
        <v>71</v>
      </c>
      <c r="C153" s="44" t="s">
        <v>10</v>
      </c>
      <c r="D153" s="35" t="s">
        <v>26</v>
      </c>
      <c r="E153" s="35">
        <v>41953</v>
      </c>
      <c r="F153" s="35" t="s">
        <v>46</v>
      </c>
      <c r="G153" s="35">
        <v>41989</v>
      </c>
      <c r="H153" s="47" t="s">
        <v>65</v>
      </c>
      <c r="I153" s="51">
        <v>500000000</v>
      </c>
      <c r="J153" s="49">
        <f>I153/2.3714</f>
        <v>210845913.80619043</v>
      </c>
      <c r="K153" s="49">
        <v>400000000</v>
      </c>
      <c r="L153" s="49">
        <f>I153-K153</f>
        <v>100000000</v>
      </c>
      <c r="M153" s="50"/>
      <c r="N153" s="49"/>
      <c r="O153" s="49"/>
      <c r="P153" s="49"/>
      <c r="Q153" s="48"/>
    </row>
    <row r="154" spans="1:17" s="34" customFormat="1" x14ac:dyDescent="0.25">
      <c r="A154" s="34">
        <v>152</v>
      </c>
      <c r="B154" s="40" t="s">
        <v>70</v>
      </c>
      <c r="C154" s="43" t="s">
        <v>8</v>
      </c>
      <c r="D154" s="35" t="s">
        <v>26</v>
      </c>
      <c r="E154" s="35">
        <v>41928</v>
      </c>
      <c r="F154" s="35" t="s">
        <v>46</v>
      </c>
      <c r="G154" s="35">
        <v>42003</v>
      </c>
      <c r="H154" s="47" t="s">
        <v>46</v>
      </c>
      <c r="I154" s="51">
        <v>10000000</v>
      </c>
      <c r="J154" s="49">
        <f>I154/2.323</f>
        <v>4304778.3039173484</v>
      </c>
      <c r="K154" s="49">
        <v>0</v>
      </c>
      <c r="L154" s="49">
        <f>I154-K154</f>
        <v>10000000</v>
      </c>
      <c r="M154" s="50"/>
      <c r="N154" s="49"/>
      <c r="O154" s="49"/>
      <c r="P154" s="49"/>
      <c r="Q154" s="52"/>
    </row>
    <row r="155" spans="1:17" s="34" customFormat="1" x14ac:dyDescent="0.25">
      <c r="A155" s="34">
        <v>153</v>
      </c>
      <c r="B155" s="40" t="s">
        <v>69</v>
      </c>
      <c r="C155" s="43" t="s">
        <v>8</v>
      </c>
      <c r="D155" s="35" t="s">
        <v>26</v>
      </c>
      <c r="E155" s="35">
        <v>41933</v>
      </c>
      <c r="F155" s="35" t="s">
        <v>46</v>
      </c>
      <c r="G155" s="35">
        <v>42003</v>
      </c>
      <c r="H155" s="47" t="s">
        <v>58</v>
      </c>
      <c r="I155" s="51">
        <v>30000000</v>
      </c>
      <c r="J155" s="49">
        <f>I155/2.323</f>
        <v>12914334.911752045</v>
      </c>
      <c r="K155" s="49">
        <v>0</v>
      </c>
      <c r="L155" s="49">
        <f>I155-K155</f>
        <v>30000000</v>
      </c>
      <c r="M155" s="50"/>
      <c r="N155" s="49"/>
      <c r="O155" s="49"/>
      <c r="P155" s="49"/>
      <c r="Q155" s="48"/>
    </row>
    <row r="156" spans="1:17" s="34" customFormat="1" x14ac:dyDescent="0.25">
      <c r="A156" s="34">
        <v>154</v>
      </c>
      <c r="B156" s="40" t="s">
        <v>68</v>
      </c>
      <c r="C156" s="43" t="s">
        <v>11</v>
      </c>
      <c r="D156" s="35" t="s">
        <v>26</v>
      </c>
      <c r="E156" s="35">
        <v>41936</v>
      </c>
      <c r="F156" s="35" t="s">
        <v>46</v>
      </c>
      <c r="G156" s="35">
        <v>42003</v>
      </c>
      <c r="H156" s="47" t="s">
        <v>58</v>
      </c>
      <c r="I156" s="51">
        <v>230000000</v>
      </c>
      <c r="J156" s="49">
        <f>I156/2.323</f>
        <v>99009900.990099013</v>
      </c>
      <c r="K156" s="49">
        <v>0</v>
      </c>
      <c r="L156" s="49">
        <f>I156-K156</f>
        <v>230000000</v>
      </c>
      <c r="M156" s="50"/>
      <c r="N156" s="49"/>
      <c r="O156" s="49"/>
      <c r="P156" s="49"/>
      <c r="Q156" s="52"/>
    </row>
    <row r="157" spans="1:17" s="34" customFormat="1" x14ac:dyDescent="0.25">
      <c r="A157" s="34">
        <v>155</v>
      </c>
      <c r="B157" s="40" t="s">
        <v>67</v>
      </c>
      <c r="C157" s="44" t="s">
        <v>10</v>
      </c>
      <c r="D157" s="35" t="s">
        <v>26</v>
      </c>
      <c r="E157" s="35">
        <v>41948</v>
      </c>
      <c r="F157" s="35" t="s">
        <v>46</v>
      </c>
      <c r="G157" s="35">
        <v>42003</v>
      </c>
      <c r="H157" s="47" t="s">
        <v>58</v>
      </c>
      <c r="I157" s="51">
        <v>40000000</v>
      </c>
      <c r="J157" s="49">
        <f>I157/2.323</f>
        <v>17219113.215669394</v>
      </c>
      <c r="K157" s="49">
        <v>0</v>
      </c>
      <c r="L157" s="49">
        <f>I157-K157</f>
        <v>40000000</v>
      </c>
      <c r="M157" s="50"/>
      <c r="N157" s="49"/>
      <c r="O157" s="49"/>
      <c r="P157" s="49"/>
      <c r="Q157" s="48"/>
    </row>
    <row r="158" spans="1:17" s="34" customFormat="1" x14ac:dyDescent="0.25">
      <c r="A158" s="34">
        <v>156</v>
      </c>
      <c r="B158" s="40" t="s">
        <v>66</v>
      </c>
      <c r="C158" s="43" t="s">
        <v>8</v>
      </c>
      <c r="D158" s="35" t="s">
        <v>26</v>
      </c>
      <c r="E158" s="35">
        <v>41953</v>
      </c>
      <c r="F158" s="35" t="s">
        <v>46</v>
      </c>
      <c r="G158" s="35">
        <v>42003</v>
      </c>
      <c r="H158" s="47" t="s">
        <v>65</v>
      </c>
      <c r="I158" s="51">
        <v>50000000</v>
      </c>
      <c r="J158" s="49">
        <f>I158/2.323</f>
        <v>21523891.519586742</v>
      </c>
      <c r="K158" s="49">
        <v>0</v>
      </c>
      <c r="L158" s="49">
        <f>I158-K158</f>
        <v>50000000</v>
      </c>
      <c r="M158" s="50"/>
      <c r="N158" s="49"/>
      <c r="O158" s="49"/>
      <c r="P158" s="49"/>
      <c r="Q158" s="52"/>
    </row>
    <row r="159" spans="1:17" s="34" customFormat="1" x14ac:dyDescent="0.25">
      <c r="A159" s="34">
        <v>157</v>
      </c>
      <c r="B159" s="40" t="s">
        <v>64</v>
      </c>
      <c r="C159" s="43" t="s">
        <v>8</v>
      </c>
      <c r="D159" s="35" t="s">
        <v>26</v>
      </c>
      <c r="E159" s="35">
        <v>41957</v>
      </c>
      <c r="F159" s="35" t="s">
        <v>46</v>
      </c>
      <c r="G159" s="35">
        <v>42003</v>
      </c>
      <c r="H159" s="47" t="s">
        <v>58</v>
      </c>
      <c r="I159" s="51">
        <v>200000000</v>
      </c>
      <c r="J159" s="49">
        <f>I159/2.323</f>
        <v>86095566.078346968</v>
      </c>
      <c r="K159" s="49">
        <v>0</v>
      </c>
      <c r="L159" s="49">
        <f>I159-K159</f>
        <v>200000000</v>
      </c>
      <c r="M159" s="50"/>
      <c r="N159" s="49"/>
      <c r="O159" s="49"/>
      <c r="P159" s="49"/>
      <c r="Q159" s="48"/>
    </row>
    <row r="160" spans="1:17" s="34" customFormat="1" x14ac:dyDescent="0.25">
      <c r="A160" s="34">
        <v>158</v>
      </c>
      <c r="B160" s="40" t="s">
        <v>63</v>
      </c>
      <c r="C160" s="43" t="s">
        <v>11</v>
      </c>
      <c r="D160" s="35" t="s">
        <v>26</v>
      </c>
      <c r="E160" s="35">
        <v>41974</v>
      </c>
      <c r="F160" s="35" t="s">
        <v>46</v>
      </c>
      <c r="G160" s="35">
        <v>42003</v>
      </c>
      <c r="H160" s="47" t="s">
        <v>58</v>
      </c>
      <c r="I160" s="51">
        <v>920000000</v>
      </c>
      <c r="J160" s="49">
        <f>I160/2.323</f>
        <v>396039603.96039605</v>
      </c>
      <c r="K160" s="49">
        <v>0</v>
      </c>
      <c r="L160" s="49">
        <f>I160-K160</f>
        <v>920000000</v>
      </c>
      <c r="M160" s="50"/>
      <c r="N160" s="49"/>
      <c r="O160" s="49"/>
      <c r="P160" s="49"/>
      <c r="Q160" s="52"/>
    </row>
    <row r="161" spans="1:17" s="34" customFormat="1" x14ac:dyDescent="0.25">
      <c r="A161" s="34">
        <v>159</v>
      </c>
      <c r="B161" s="40" t="s">
        <v>62</v>
      </c>
      <c r="C161" s="43" t="s">
        <v>11</v>
      </c>
      <c r="D161" s="35" t="s">
        <v>26</v>
      </c>
      <c r="E161" s="35">
        <v>41982</v>
      </c>
      <c r="F161" s="35" t="s">
        <v>46</v>
      </c>
      <c r="G161" s="35">
        <v>42003</v>
      </c>
      <c r="H161" s="47" t="s">
        <v>61</v>
      </c>
      <c r="I161" s="51">
        <v>0</v>
      </c>
      <c r="J161" s="51">
        <v>0</v>
      </c>
      <c r="K161" s="49">
        <v>0</v>
      </c>
      <c r="L161" s="49">
        <f>I161-K161</f>
        <v>0</v>
      </c>
      <c r="M161" s="49">
        <v>5000000000</v>
      </c>
      <c r="N161" s="50" t="s">
        <v>17</v>
      </c>
      <c r="O161" s="49">
        <v>0</v>
      </c>
      <c r="P161" s="49">
        <f>M161-O161</f>
        <v>5000000000</v>
      </c>
      <c r="Q161" s="48">
        <v>0</v>
      </c>
    </row>
    <row r="162" spans="1:17" s="34" customFormat="1" x14ac:dyDescent="0.25">
      <c r="A162" s="34">
        <v>160</v>
      </c>
      <c r="B162" s="40" t="s">
        <v>60</v>
      </c>
      <c r="C162" s="44" t="s">
        <v>10</v>
      </c>
      <c r="D162" s="35" t="s">
        <v>26</v>
      </c>
      <c r="E162" s="35">
        <v>41983</v>
      </c>
      <c r="F162" s="35" t="s">
        <v>46</v>
      </c>
      <c r="G162" s="35">
        <v>42003</v>
      </c>
      <c r="H162" s="47" t="s">
        <v>58</v>
      </c>
      <c r="I162" s="51">
        <v>55000000</v>
      </c>
      <c r="J162" s="49">
        <f>I162/2.323</f>
        <v>23676280.671545416</v>
      </c>
      <c r="K162" s="49">
        <v>0</v>
      </c>
      <c r="L162" s="49">
        <f>I162-K162</f>
        <v>55000000</v>
      </c>
      <c r="M162" s="50"/>
      <c r="N162" s="35"/>
      <c r="O162" s="49"/>
      <c r="P162" s="49"/>
      <c r="Q162" s="52"/>
    </row>
    <row r="163" spans="1:17" s="34" customFormat="1" x14ac:dyDescent="0.25">
      <c r="A163" s="34">
        <v>161</v>
      </c>
      <c r="B163" s="40" t="s">
        <v>59</v>
      </c>
      <c r="C163" s="43" t="s">
        <v>8</v>
      </c>
      <c r="D163" s="35" t="s">
        <v>26</v>
      </c>
      <c r="E163" s="35">
        <v>41990</v>
      </c>
      <c r="F163" s="35" t="s">
        <v>46</v>
      </c>
      <c r="G163" s="35">
        <v>42003</v>
      </c>
      <c r="H163" s="47" t="s">
        <v>58</v>
      </c>
      <c r="I163" s="51">
        <v>1000000000</v>
      </c>
      <c r="J163" s="49">
        <f>I163/2.323</f>
        <v>430477830.39173484</v>
      </c>
      <c r="K163" s="49">
        <v>0</v>
      </c>
      <c r="L163" s="49">
        <f>I163-K163</f>
        <v>1000000000</v>
      </c>
      <c r="M163" s="50"/>
      <c r="N163" s="49"/>
      <c r="O163" s="49"/>
      <c r="P163" s="49"/>
      <c r="Q163" s="48"/>
    </row>
    <row r="164" spans="1:17" x14ac:dyDescent="0.25">
      <c r="A164" s="34">
        <v>162</v>
      </c>
      <c r="B164" s="40" t="s">
        <v>57</v>
      </c>
      <c r="C164" s="44" t="s">
        <v>8</v>
      </c>
      <c r="D164" s="47" t="s">
        <v>26</v>
      </c>
      <c r="E164" s="35">
        <v>41536</v>
      </c>
      <c r="F164" s="35">
        <v>41656</v>
      </c>
      <c r="G164" s="35" t="s">
        <v>46</v>
      </c>
      <c r="H164" s="35"/>
      <c r="I164" s="45"/>
      <c r="J164" s="45"/>
      <c r="K164" s="45"/>
      <c r="L164" s="35"/>
      <c r="M164" s="35"/>
      <c r="N164" s="35"/>
      <c r="O164" s="35"/>
      <c r="P164" s="35"/>
      <c r="Q164" s="36"/>
    </row>
    <row r="165" spans="1:17" x14ac:dyDescent="0.25">
      <c r="A165" s="34">
        <v>163</v>
      </c>
      <c r="B165" s="40" t="s">
        <v>56</v>
      </c>
      <c r="C165" s="46" t="s">
        <v>11</v>
      </c>
      <c r="D165" s="35" t="s">
        <v>26</v>
      </c>
      <c r="E165" s="35">
        <v>41569</v>
      </c>
      <c r="F165" s="35">
        <v>41698</v>
      </c>
      <c r="G165" s="35" t="s">
        <v>46</v>
      </c>
      <c r="H165" s="35"/>
      <c r="I165" s="45"/>
      <c r="J165" s="45"/>
      <c r="K165" s="45"/>
      <c r="L165" s="35"/>
      <c r="M165" s="35"/>
      <c r="N165" s="35"/>
      <c r="O165" s="35"/>
      <c r="P165" s="35"/>
      <c r="Q165" s="39"/>
    </row>
    <row r="166" spans="1:17" x14ac:dyDescent="0.25">
      <c r="A166" s="34">
        <v>164</v>
      </c>
      <c r="B166" s="40" t="s">
        <v>55</v>
      </c>
      <c r="C166" s="44" t="s">
        <v>10</v>
      </c>
      <c r="D166" s="35" t="s">
        <v>37</v>
      </c>
      <c r="E166" s="35">
        <v>41638</v>
      </c>
      <c r="F166" s="35">
        <v>41759</v>
      </c>
      <c r="G166" s="35" t="s">
        <v>46</v>
      </c>
      <c r="H166" s="35"/>
      <c r="I166" s="45"/>
      <c r="J166" s="45"/>
      <c r="K166" s="45"/>
      <c r="L166" s="35"/>
      <c r="M166" s="35"/>
      <c r="N166" s="35"/>
      <c r="O166" s="35"/>
      <c r="P166" s="35"/>
      <c r="Q166" s="36"/>
    </row>
    <row r="167" spans="1:17" x14ac:dyDescent="0.25">
      <c r="A167" s="34">
        <v>165</v>
      </c>
      <c r="B167" s="40" t="s">
        <v>35</v>
      </c>
      <c r="C167" s="44" t="s">
        <v>10</v>
      </c>
      <c r="D167" s="35" t="s">
        <v>26</v>
      </c>
      <c r="E167" s="35">
        <v>41748</v>
      </c>
      <c r="F167" s="35">
        <v>41771</v>
      </c>
      <c r="G167" s="35" t="s">
        <v>46</v>
      </c>
      <c r="H167" s="35"/>
      <c r="I167" s="45"/>
      <c r="J167" s="45"/>
      <c r="K167" s="45"/>
      <c r="L167" s="35"/>
      <c r="M167" s="35"/>
      <c r="N167" s="35"/>
      <c r="O167" s="35"/>
      <c r="P167" s="35"/>
      <c r="Q167" s="39"/>
    </row>
    <row r="168" spans="1:17" ht="30" x14ac:dyDescent="0.25">
      <c r="A168" s="34">
        <v>166</v>
      </c>
      <c r="B168" s="40" t="s">
        <v>54</v>
      </c>
      <c r="C168" s="43" t="s">
        <v>8</v>
      </c>
      <c r="D168" s="35" t="s">
        <v>26</v>
      </c>
      <c r="E168" s="35">
        <v>41737</v>
      </c>
      <c r="F168" s="35">
        <v>41788</v>
      </c>
      <c r="G168" s="35" t="s">
        <v>46</v>
      </c>
      <c r="H168" s="35"/>
      <c r="I168" s="45"/>
      <c r="J168" s="45"/>
      <c r="K168" s="45"/>
      <c r="L168" s="35"/>
      <c r="M168" s="35"/>
      <c r="N168" s="35"/>
      <c r="O168" s="35"/>
      <c r="P168" s="35"/>
      <c r="Q168" s="36"/>
    </row>
    <row r="169" spans="1:17" x14ac:dyDescent="0.25">
      <c r="A169" s="34">
        <v>167</v>
      </c>
      <c r="B169" s="40" t="s">
        <v>53</v>
      </c>
      <c r="C169" s="44" t="s">
        <v>10</v>
      </c>
      <c r="D169" s="35" t="s">
        <v>37</v>
      </c>
      <c r="E169" s="35">
        <v>41624</v>
      </c>
      <c r="F169" s="35">
        <v>41828</v>
      </c>
      <c r="G169" s="35" t="s">
        <v>46</v>
      </c>
      <c r="H169" s="35"/>
      <c r="I169" s="35"/>
      <c r="J169" s="35"/>
      <c r="K169" s="35"/>
      <c r="L169" s="35"/>
      <c r="M169" s="35"/>
      <c r="N169" s="35"/>
      <c r="O169" s="35"/>
      <c r="P169" s="35"/>
      <c r="Q169" s="39"/>
    </row>
    <row r="170" spans="1:17" x14ac:dyDescent="0.25">
      <c r="A170" s="34">
        <v>168</v>
      </c>
      <c r="B170" s="40" t="s">
        <v>53</v>
      </c>
      <c r="C170" s="44" t="s">
        <v>10</v>
      </c>
      <c r="D170" s="35" t="s">
        <v>37</v>
      </c>
      <c r="E170" s="35">
        <v>41558</v>
      </c>
      <c r="F170" s="35">
        <v>41829</v>
      </c>
      <c r="G170" s="35" t="s">
        <v>46</v>
      </c>
      <c r="H170" s="35"/>
      <c r="I170" s="35"/>
      <c r="J170" s="35"/>
      <c r="K170" s="35"/>
      <c r="L170" s="35"/>
      <c r="M170" s="35"/>
      <c r="N170" s="35"/>
      <c r="O170" s="35"/>
      <c r="P170" s="35"/>
      <c r="Q170" s="36"/>
    </row>
    <row r="171" spans="1:17" x14ac:dyDescent="0.25">
      <c r="A171" s="34">
        <v>169</v>
      </c>
      <c r="B171" s="40" t="s">
        <v>53</v>
      </c>
      <c r="C171" s="44" t="s">
        <v>10</v>
      </c>
      <c r="D171" s="35" t="s">
        <v>37</v>
      </c>
      <c r="E171" s="35">
        <v>41472</v>
      </c>
      <c r="F171" s="35">
        <v>41862</v>
      </c>
      <c r="G171" s="35" t="s">
        <v>46</v>
      </c>
      <c r="H171" s="35"/>
      <c r="I171" s="35"/>
      <c r="J171" s="35"/>
      <c r="K171" s="35"/>
      <c r="L171" s="35"/>
      <c r="M171" s="35"/>
      <c r="N171" s="35"/>
      <c r="O171" s="35"/>
      <c r="P171" s="35"/>
      <c r="Q171" s="39"/>
    </row>
    <row r="172" spans="1:17" x14ac:dyDescent="0.25">
      <c r="A172" s="34">
        <v>170</v>
      </c>
      <c r="B172" s="40" t="s">
        <v>52</v>
      </c>
      <c r="C172" s="43" t="s">
        <v>8</v>
      </c>
      <c r="D172" s="35" t="s">
        <v>26</v>
      </c>
      <c r="E172" s="35">
        <v>41845</v>
      </c>
      <c r="F172" s="35">
        <v>41862</v>
      </c>
      <c r="G172" s="35" t="s">
        <v>46</v>
      </c>
      <c r="H172" s="35"/>
      <c r="I172" s="35"/>
      <c r="J172" s="35"/>
      <c r="K172" s="35"/>
      <c r="L172" s="35"/>
      <c r="M172" s="35"/>
      <c r="N172" s="35"/>
      <c r="O172" s="35"/>
      <c r="P172" s="35"/>
      <c r="Q172" s="36"/>
    </row>
    <row r="173" spans="1:17" ht="30" x14ac:dyDescent="0.25">
      <c r="A173" s="34">
        <v>171</v>
      </c>
      <c r="B173" s="40" t="s">
        <v>51</v>
      </c>
      <c r="C173" s="43" t="s">
        <v>8</v>
      </c>
      <c r="D173" s="35" t="s">
        <v>26</v>
      </c>
      <c r="E173" s="35">
        <v>41880</v>
      </c>
      <c r="F173" s="35">
        <v>41890</v>
      </c>
      <c r="G173" s="35" t="s">
        <v>46</v>
      </c>
      <c r="H173" s="35"/>
      <c r="I173" s="35"/>
      <c r="J173" s="35"/>
      <c r="K173" s="35"/>
      <c r="L173" s="35"/>
      <c r="M173" s="35"/>
      <c r="N173" s="35"/>
      <c r="O173" s="35"/>
      <c r="P173" s="35"/>
      <c r="Q173" s="39"/>
    </row>
    <row r="174" spans="1:17" x14ac:dyDescent="0.25">
      <c r="A174" s="34">
        <v>172</v>
      </c>
      <c r="B174" s="40" t="s">
        <v>50</v>
      </c>
      <c r="C174" s="43" t="s">
        <v>8</v>
      </c>
      <c r="D174" s="35" t="s">
        <v>26</v>
      </c>
      <c r="E174" s="35">
        <v>41913</v>
      </c>
      <c r="F174" s="35">
        <v>41914</v>
      </c>
      <c r="G174" s="35" t="s">
        <v>46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/>
    </row>
    <row r="175" spans="1:17" x14ac:dyDescent="0.25">
      <c r="A175" s="34">
        <v>173</v>
      </c>
      <c r="B175" s="40" t="s">
        <v>49</v>
      </c>
      <c r="C175" s="43" t="s">
        <v>11</v>
      </c>
      <c r="D175" s="35" t="s">
        <v>48</v>
      </c>
      <c r="E175" s="35">
        <v>41830</v>
      </c>
      <c r="F175" s="35">
        <v>41960</v>
      </c>
      <c r="G175" s="35" t="s">
        <v>46</v>
      </c>
      <c r="H175" s="35"/>
      <c r="I175" s="35"/>
      <c r="J175" s="35"/>
      <c r="K175" s="35"/>
      <c r="L175" s="35"/>
      <c r="M175" s="35"/>
      <c r="N175" s="35"/>
      <c r="O175" s="35"/>
      <c r="P175" s="35"/>
      <c r="Q175" s="39"/>
    </row>
    <row r="176" spans="1:17" x14ac:dyDescent="0.25">
      <c r="A176" s="34">
        <v>174</v>
      </c>
      <c r="B176" s="40" t="s">
        <v>47</v>
      </c>
      <c r="C176" s="44" t="s">
        <v>10</v>
      </c>
      <c r="D176" s="35" t="s">
        <v>26</v>
      </c>
      <c r="E176" s="35">
        <v>41785</v>
      </c>
      <c r="F176" s="35">
        <v>42002</v>
      </c>
      <c r="G176" s="35" t="s">
        <v>46</v>
      </c>
      <c r="H176" s="35"/>
      <c r="I176" s="35"/>
      <c r="J176" s="35"/>
      <c r="K176" s="35"/>
      <c r="L176" s="35"/>
      <c r="M176" s="35"/>
      <c r="N176" s="35"/>
      <c r="O176" s="35"/>
      <c r="P176" s="35"/>
      <c r="Q176" s="36"/>
    </row>
    <row r="177" spans="1:17" x14ac:dyDescent="0.25">
      <c r="A177" s="34">
        <v>175</v>
      </c>
      <c r="B177" s="40" t="s">
        <v>35</v>
      </c>
      <c r="C177" s="44" t="s">
        <v>10</v>
      </c>
      <c r="D177" s="35" t="s">
        <v>26</v>
      </c>
      <c r="E177" s="35">
        <v>41884</v>
      </c>
      <c r="F177" s="35">
        <v>41905</v>
      </c>
      <c r="G177" s="35" t="s">
        <v>46</v>
      </c>
      <c r="H177" s="35"/>
      <c r="I177" s="35"/>
      <c r="J177" s="35"/>
      <c r="K177" s="35"/>
      <c r="L177" s="35"/>
      <c r="M177" s="35"/>
      <c r="N177" s="35"/>
      <c r="O177" s="35"/>
      <c r="P177" s="35"/>
      <c r="Q177" s="39"/>
    </row>
    <row r="178" spans="1:17" x14ac:dyDescent="0.25">
      <c r="A178" s="34">
        <v>176</v>
      </c>
      <c r="B178" s="40" t="s">
        <v>45</v>
      </c>
      <c r="C178" s="43" t="s">
        <v>8</v>
      </c>
      <c r="D178" s="35" t="s">
        <v>26</v>
      </c>
      <c r="E178" s="35">
        <v>41857</v>
      </c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</row>
    <row r="179" spans="1:17" x14ac:dyDescent="0.25">
      <c r="A179" s="34">
        <v>177</v>
      </c>
      <c r="B179" s="40" t="s">
        <v>44</v>
      </c>
      <c r="C179" s="43" t="s">
        <v>8</v>
      </c>
      <c r="D179" s="35" t="s">
        <v>26</v>
      </c>
      <c r="E179" s="35">
        <v>41905</v>
      </c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9"/>
    </row>
    <row r="180" spans="1:17" x14ac:dyDescent="0.25">
      <c r="A180" s="34">
        <v>178</v>
      </c>
      <c r="B180" s="40" t="s">
        <v>43</v>
      </c>
      <c r="C180" s="44" t="s">
        <v>10</v>
      </c>
      <c r="D180" s="35" t="s">
        <v>26</v>
      </c>
      <c r="E180" s="35">
        <v>41960</v>
      </c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</row>
    <row r="181" spans="1:17" ht="30" x14ac:dyDescent="0.25">
      <c r="A181" s="34">
        <v>179</v>
      </c>
      <c r="B181" s="40" t="s">
        <v>42</v>
      </c>
      <c r="C181" s="43" t="s">
        <v>8</v>
      </c>
      <c r="D181" s="35" t="s">
        <v>26</v>
      </c>
      <c r="E181" s="35">
        <v>41963</v>
      </c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9"/>
    </row>
    <row r="182" spans="1:17" x14ac:dyDescent="0.25">
      <c r="A182" s="34">
        <v>180</v>
      </c>
      <c r="B182" s="40" t="s">
        <v>41</v>
      </c>
      <c r="C182" s="43" t="s">
        <v>8</v>
      </c>
      <c r="D182" s="35" t="s">
        <v>26</v>
      </c>
      <c r="E182" s="35">
        <v>41977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</row>
    <row r="183" spans="1:17" x14ac:dyDescent="0.25">
      <c r="A183" s="34">
        <v>181</v>
      </c>
      <c r="B183" s="40" t="s">
        <v>40</v>
      </c>
      <c r="C183" s="44" t="s">
        <v>10</v>
      </c>
      <c r="D183" s="35" t="s">
        <v>26</v>
      </c>
      <c r="E183" s="35">
        <v>41982</v>
      </c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9"/>
    </row>
    <row r="184" spans="1:17" x14ac:dyDescent="0.25">
      <c r="A184" s="34">
        <v>182</v>
      </c>
      <c r="B184" s="40" t="s">
        <v>39</v>
      </c>
      <c r="C184" s="43" t="s">
        <v>11</v>
      </c>
      <c r="D184" s="35" t="s">
        <v>26</v>
      </c>
      <c r="E184" s="35">
        <v>41983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</row>
    <row r="185" spans="1:17" x14ac:dyDescent="0.25">
      <c r="A185" s="34">
        <v>183</v>
      </c>
      <c r="B185" s="40" t="s">
        <v>38</v>
      </c>
      <c r="C185" s="44" t="s">
        <v>10</v>
      </c>
      <c r="D185" s="35" t="s">
        <v>37</v>
      </c>
      <c r="E185" s="35">
        <v>41985</v>
      </c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9"/>
    </row>
    <row r="186" spans="1:17" x14ac:dyDescent="0.25">
      <c r="A186" s="34">
        <v>184</v>
      </c>
      <c r="B186" s="40" t="s">
        <v>36</v>
      </c>
      <c r="C186" s="43" t="s">
        <v>11</v>
      </c>
      <c r="D186" s="35" t="s">
        <v>26</v>
      </c>
      <c r="E186" s="35">
        <v>41988</v>
      </c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</row>
    <row r="187" spans="1:17" x14ac:dyDescent="0.25">
      <c r="A187" s="34">
        <v>185</v>
      </c>
      <c r="B187" s="40" t="s">
        <v>35</v>
      </c>
      <c r="C187" s="44" t="s">
        <v>10</v>
      </c>
      <c r="D187" s="35" t="s">
        <v>26</v>
      </c>
      <c r="E187" s="35">
        <v>41989</v>
      </c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9"/>
    </row>
    <row r="188" spans="1:17" x14ac:dyDescent="0.25">
      <c r="A188" s="34">
        <v>186</v>
      </c>
      <c r="B188" s="40" t="s">
        <v>34</v>
      </c>
      <c r="C188" s="44" t="s">
        <v>10</v>
      </c>
      <c r="D188" s="35" t="s">
        <v>26</v>
      </c>
      <c r="E188" s="35">
        <v>41990</v>
      </c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</row>
    <row r="189" spans="1:17" ht="30" x14ac:dyDescent="0.25">
      <c r="A189" s="34">
        <v>187</v>
      </c>
      <c r="B189" s="40" t="s">
        <v>33</v>
      </c>
      <c r="C189" s="43" t="s">
        <v>8</v>
      </c>
      <c r="D189" s="35" t="s">
        <v>26</v>
      </c>
      <c r="E189" s="35">
        <v>41991</v>
      </c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9"/>
    </row>
    <row r="190" spans="1:17" ht="30" x14ac:dyDescent="0.25">
      <c r="A190" s="34">
        <v>188</v>
      </c>
      <c r="B190" s="40" t="s">
        <v>32</v>
      </c>
      <c r="C190" s="43" t="s">
        <v>8</v>
      </c>
      <c r="D190" s="35" t="s">
        <v>26</v>
      </c>
      <c r="E190" s="35">
        <v>41992</v>
      </c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</row>
    <row r="191" spans="1:17" x14ac:dyDescent="0.25">
      <c r="A191" s="34">
        <v>189</v>
      </c>
      <c r="B191" s="40" t="s">
        <v>31</v>
      </c>
      <c r="C191" s="44" t="s">
        <v>10</v>
      </c>
      <c r="D191" s="35" t="s">
        <v>26</v>
      </c>
      <c r="E191" s="35">
        <v>41995</v>
      </c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9"/>
    </row>
    <row r="192" spans="1:17" x14ac:dyDescent="0.25">
      <c r="A192" s="34">
        <v>190</v>
      </c>
      <c r="B192" s="40" t="s">
        <v>30</v>
      </c>
      <c r="C192" s="43" t="s">
        <v>8</v>
      </c>
      <c r="D192" s="35" t="s">
        <v>26</v>
      </c>
      <c r="E192" s="35">
        <v>41996</v>
      </c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6"/>
    </row>
    <row r="193" spans="1:17" ht="30" x14ac:dyDescent="0.25">
      <c r="A193" s="34">
        <v>191</v>
      </c>
      <c r="B193" s="42" t="s">
        <v>29</v>
      </c>
      <c r="C193" s="43" t="s">
        <v>8</v>
      </c>
      <c r="D193" s="35" t="s">
        <v>26</v>
      </c>
      <c r="E193" s="35">
        <v>41997</v>
      </c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9"/>
    </row>
    <row r="194" spans="1:17" ht="30" x14ac:dyDescent="0.25">
      <c r="A194" s="34">
        <v>192</v>
      </c>
      <c r="B194" s="40" t="s">
        <v>28</v>
      </c>
      <c r="C194" s="43" t="s">
        <v>8</v>
      </c>
      <c r="D194" s="35" t="s">
        <v>26</v>
      </c>
      <c r="E194" s="35">
        <v>42002</v>
      </c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6"/>
    </row>
    <row r="195" spans="1:17" ht="30" x14ac:dyDescent="0.25">
      <c r="A195" s="34">
        <v>193</v>
      </c>
      <c r="B195" s="40" t="s">
        <v>27</v>
      </c>
      <c r="C195" s="43" t="s">
        <v>8</v>
      </c>
      <c r="D195" s="35" t="s">
        <v>26</v>
      </c>
      <c r="E195" s="35">
        <v>42002</v>
      </c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9"/>
    </row>
    <row r="196" spans="1:17" x14ac:dyDescent="0.25">
      <c r="A196" s="34"/>
      <c r="B196" s="42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6"/>
    </row>
    <row r="197" spans="1:17" x14ac:dyDescent="0.25">
      <c r="A197" s="41" t="s">
        <v>25</v>
      </c>
      <c r="B197" s="40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9"/>
    </row>
    <row r="198" spans="1:17" x14ac:dyDescent="0.25">
      <c r="A198" s="38" t="s">
        <v>24</v>
      </c>
      <c r="B198" s="37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6"/>
    </row>
    <row r="199" spans="1:17" x14ac:dyDescent="0.25">
      <c r="C199" s="35"/>
      <c r="D199" s="35"/>
      <c r="E199" s="35"/>
      <c r="F199" s="35"/>
      <c r="L199" s="34"/>
      <c r="M199" s="34"/>
      <c r="N199" s="34"/>
      <c r="O199" s="34"/>
      <c r="P199" s="34"/>
      <c r="Q199" s="34"/>
    </row>
    <row r="200" spans="1:17" x14ac:dyDescent="0.25">
      <c r="D200"/>
    </row>
    <row r="201" spans="1:17" ht="45" x14ac:dyDescent="0.25">
      <c r="C201" s="33" t="s">
        <v>19</v>
      </c>
      <c r="D201" s="33" t="s">
        <v>23</v>
      </c>
      <c r="E201" s="32" t="s">
        <v>22</v>
      </c>
      <c r="F201" s="32" t="s">
        <v>21</v>
      </c>
      <c r="G201" s="31" t="s">
        <v>20</v>
      </c>
    </row>
    <row r="202" spans="1:17" x14ac:dyDescent="0.25">
      <c r="C202" s="12" t="s">
        <v>11</v>
      </c>
      <c r="D202" s="20">
        <v>111353790400</v>
      </c>
      <c r="E202" s="19">
        <v>50532355233.10717</v>
      </c>
      <c r="F202" s="19">
        <v>33605237864</v>
      </c>
      <c r="G202" s="30">
        <v>77748552536</v>
      </c>
    </row>
    <row r="203" spans="1:17" x14ac:dyDescent="0.25">
      <c r="C203" s="28" t="s">
        <v>10</v>
      </c>
      <c r="D203" s="15">
        <v>16423975000</v>
      </c>
      <c r="E203" s="14">
        <v>7536566591.356616</v>
      </c>
      <c r="F203" s="14">
        <v>5729020000</v>
      </c>
      <c r="G203" s="27">
        <v>10694955000</v>
      </c>
    </row>
    <row r="204" spans="1:17" x14ac:dyDescent="0.25">
      <c r="C204" s="28" t="s">
        <v>9</v>
      </c>
      <c r="D204" s="15">
        <v>200000000</v>
      </c>
      <c r="E204" s="14">
        <v>90653612.546459973</v>
      </c>
      <c r="F204" s="14">
        <v>197650000</v>
      </c>
      <c r="G204" s="27">
        <v>2350000</v>
      </c>
    </row>
    <row r="205" spans="1:17" x14ac:dyDescent="0.25">
      <c r="B205" s="29"/>
      <c r="C205" s="28" t="s">
        <v>8</v>
      </c>
      <c r="D205" s="15">
        <v>7230500000</v>
      </c>
      <c r="E205" s="14">
        <v>3261251345.3148699</v>
      </c>
      <c r="F205" s="14">
        <v>3055506000</v>
      </c>
      <c r="G205" s="27">
        <v>4174994000</v>
      </c>
      <c r="H205" s="26"/>
      <c r="I205" s="26"/>
    </row>
    <row r="206" spans="1:17" x14ac:dyDescent="0.25">
      <c r="C206" s="7" t="s">
        <v>12</v>
      </c>
      <c r="D206" s="5">
        <v>135208265400</v>
      </c>
      <c r="E206" s="4">
        <v>61420826782.325119</v>
      </c>
      <c r="F206" s="4">
        <v>42587413864</v>
      </c>
      <c r="G206" s="25">
        <v>92620851536</v>
      </c>
    </row>
    <row r="207" spans="1:17" x14ac:dyDescent="0.25">
      <c r="D207"/>
    </row>
    <row r="208" spans="1:17" x14ac:dyDescent="0.25">
      <c r="C208" s="12" t="s">
        <v>19</v>
      </c>
      <c r="D208" s="21" t="s">
        <v>18</v>
      </c>
      <c r="E208" s="24" t="s">
        <v>17</v>
      </c>
      <c r="F208" s="23" t="s">
        <v>16</v>
      </c>
      <c r="G208" s="23" t="s">
        <v>15</v>
      </c>
      <c r="H208" s="23" t="s">
        <v>14</v>
      </c>
      <c r="I208" s="23" t="s">
        <v>13</v>
      </c>
      <c r="J208" s="22" t="s">
        <v>12</v>
      </c>
    </row>
    <row r="209" spans="3:10" x14ac:dyDescent="0.25">
      <c r="C209" s="12" t="s">
        <v>11</v>
      </c>
      <c r="D209" s="21" t="s">
        <v>7</v>
      </c>
      <c r="E209" s="20">
        <v>33100000000</v>
      </c>
      <c r="F209" s="19">
        <v>2000000000</v>
      </c>
      <c r="G209" s="19"/>
      <c r="H209" s="19">
        <v>1630000000</v>
      </c>
      <c r="I209" s="19"/>
      <c r="J209" s="18">
        <v>36730000000</v>
      </c>
    </row>
    <row r="210" spans="3:10" x14ac:dyDescent="0.25">
      <c r="C210" s="17"/>
      <c r="D210" s="16" t="s">
        <v>6</v>
      </c>
      <c r="E210" s="15">
        <v>11692176544.15</v>
      </c>
      <c r="F210" s="14">
        <v>0</v>
      </c>
      <c r="G210" s="14"/>
      <c r="H210" s="14">
        <v>877950292.55999994</v>
      </c>
      <c r="I210" s="14"/>
      <c r="J210" s="13">
        <v>12570126836.709999</v>
      </c>
    </row>
    <row r="211" spans="3:10" x14ac:dyDescent="0.25">
      <c r="C211" s="17"/>
      <c r="D211" s="16" t="s">
        <v>5</v>
      </c>
      <c r="E211" s="15">
        <v>21407823455.849998</v>
      </c>
      <c r="F211" s="14">
        <v>2000000000</v>
      </c>
      <c r="G211" s="14"/>
      <c r="H211" s="14">
        <v>752049707.44000006</v>
      </c>
      <c r="I211" s="14"/>
      <c r="J211" s="13">
        <v>24159873163.289997</v>
      </c>
    </row>
    <row r="212" spans="3:10" x14ac:dyDescent="0.25">
      <c r="C212" s="17"/>
      <c r="D212" s="16" t="s">
        <v>4</v>
      </c>
      <c r="E212" s="15">
        <v>33389097895.900002</v>
      </c>
      <c r="F212" s="14">
        <v>0</v>
      </c>
      <c r="G212" s="14"/>
      <c r="H212" s="14">
        <v>708494184</v>
      </c>
      <c r="I212" s="14"/>
      <c r="J212" s="13">
        <v>34097592079.900002</v>
      </c>
    </row>
    <row r="213" spans="3:10" x14ac:dyDescent="0.25">
      <c r="C213" s="12" t="s">
        <v>10</v>
      </c>
      <c r="D213" s="21" t="s">
        <v>7</v>
      </c>
      <c r="E213" s="20">
        <v>2370000000</v>
      </c>
      <c r="F213" s="19">
        <v>350000000</v>
      </c>
      <c r="G213" s="19">
        <v>5000000000</v>
      </c>
      <c r="H213" s="19"/>
      <c r="I213" s="19"/>
      <c r="J213" s="18">
        <v>7720000000</v>
      </c>
    </row>
    <row r="214" spans="3:10" x14ac:dyDescent="0.25">
      <c r="C214" s="17"/>
      <c r="D214" s="16" t="s">
        <v>6</v>
      </c>
      <c r="E214" s="15">
        <v>1350000000</v>
      </c>
      <c r="F214" s="14">
        <v>130000000</v>
      </c>
      <c r="G214" s="14">
        <v>1150000000</v>
      </c>
      <c r="H214" s="14"/>
      <c r="I214" s="14"/>
      <c r="J214" s="13">
        <v>2630000000</v>
      </c>
    </row>
    <row r="215" spans="3:10" x14ac:dyDescent="0.25">
      <c r="C215" s="17"/>
      <c r="D215" s="16" t="s">
        <v>5</v>
      </c>
      <c r="E215" s="15">
        <v>1020000000</v>
      </c>
      <c r="F215" s="14">
        <v>220000000</v>
      </c>
      <c r="G215" s="14">
        <v>3850000000</v>
      </c>
      <c r="H215" s="14"/>
      <c r="I215" s="14"/>
      <c r="J215" s="13">
        <v>5090000000</v>
      </c>
    </row>
    <row r="216" spans="3:10" x14ac:dyDescent="0.25">
      <c r="C216" s="17"/>
      <c r="D216" s="16" t="s">
        <v>4</v>
      </c>
      <c r="E216" s="15">
        <v>3146985000</v>
      </c>
      <c r="F216" s="14">
        <v>226584000</v>
      </c>
      <c r="G216" s="14">
        <v>532880000</v>
      </c>
      <c r="H216" s="14"/>
      <c r="I216" s="14"/>
      <c r="J216" s="13">
        <v>3906449000</v>
      </c>
    </row>
    <row r="217" spans="3:10" x14ac:dyDescent="0.25">
      <c r="C217" s="12" t="s">
        <v>9</v>
      </c>
      <c r="D217" s="21" t="s">
        <v>7</v>
      </c>
      <c r="E217" s="20"/>
      <c r="F217" s="19"/>
      <c r="G217" s="19"/>
      <c r="H217" s="19"/>
      <c r="I217" s="19"/>
      <c r="J217" s="18"/>
    </row>
    <row r="218" spans="3:10" x14ac:dyDescent="0.25">
      <c r="C218" s="17"/>
      <c r="D218" s="16" t="s">
        <v>6</v>
      </c>
      <c r="E218" s="15"/>
      <c r="F218" s="14"/>
      <c r="G218" s="14"/>
      <c r="H218" s="14"/>
      <c r="I218" s="14"/>
      <c r="J218" s="13"/>
    </row>
    <row r="219" spans="3:10" x14ac:dyDescent="0.25">
      <c r="C219" s="17"/>
      <c r="D219" s="16" t="s">
        <v>5</v>
      </c>
      <c r="E219" s="15"/>
      <c r="F219" s="14"/>
      <c r="G219" s="14"/>
      <c r="H219" s="14"/>
      <c r="I219" s="14"/>
      <c r="J219" s="13"/>
    </row>
    <row r="220" spans="3:10" x14ac:dyDescent="0.25">
      <c r="C220" s="17"/>
      <c r="D220" s="16" t="s">
        <v>4</v>
      </c>
      <c r="E220" s="15"/>
      <c r="F220" s="14"/>
      <c r="G220" s="14"/>
      <c r="H220" s="14"/>
      <c r="I220" s="14"/>
      <c r="J220" s="13"/>
    </row>
    <row r="221" spans="3:10" x14ac:dyDescent="0.25">
      <c r="C221" s="12" t="s">
        <v>8</v>
      </c>
      <c r="D221" s="21" t="s">
        <v>7</v>
      </c>
      <c r="E221" s="20">
        <v>1550000000</v>
      </c>
      <c r="F221" s="19">
        <v>500000000</v>
      </c>
      <c r="G221" s="19"/>
      <c r="H221" s="19"/>
      <c r="I221" s="19"/>
      <c r="J221" s="18">
        <v>2050000000</v>
      </c>
    </row>
    <row r="222" spans="3:10" x14ac:dyDescent="0.25">
      <c r="C222" s="17"/>
      <c r="D222" s="16" t="s">
        <v>6</v>
      </c>
      <c r="E222" s="15">
        <v>1500000000</v>
      </c>
      <c r="F222" s="14">
        <v>350000000</v>
      </c>
      <c r="G222" s="14"/>
      <c r="H222" s="14"/>
      <c r="I222" s="14"/>
      <c r="J222" s="13">
        <v>1850000000</v>
      </c>
    </row>
    <row r="223" spans="3:10" x14ac:dyDescent="0.25">
      <c r="C223" s="17"/>
      <c r="D223" s="16" t="s">
        <v>5</v>
      </c>
      <c r="E223" s="15">
        <v>50000000</v>
      </c>
      <c r="F223" s="14">
        <v>150000000</v>
      </c>
      <c r="G223" s="14"/>
      <c r="H223" s="14"/>
      <c r="I223" s="14"/>
      <c r="J223" s="13">
        <v>200000000</v>
      </c>
    </row>
    <row r="224" spans="3:10" x14ac:dyDescent="0.25">
      <c r="C224" s="17"/>
      <c r="D224" s="16" t="s">
        <v>4</v>
      </c>
      <c r="E224" s="15">
        <v>3477622732.46</v>
      </c>
      <c r="F224" s="14">
        <v>991305000</v>
      </c>
      <c r="G224" s="14"/>
      <c r="H224" s="14"/>
      <c r="I224" s="14"/>
      <c r="J224" s="13">
        <v>4468927732.46</v>
      </c>
    </row>
    <row r="225" spans="3:10" x14ac:dyDescent="0.25">
      <c r="C225" s="12" t="s">
        <v>3</v>
      </c>
      <c r="D225" s="11"/>
      <c r="E225" s="10">
        <v>37020000000</v>
      </c>
      <c r="F225" s="9">
        <v>2850000000</v>
      </c>
      <c r="G225" s="9">
        <v>5000000000</v>
      </c>
      <c r="H225" s="9">
        <v>1630000000</v>
      </c>
      <c r="I225" s="9"/>
      <c r="J225" s="8">
        <v>46500000000</v>
      </c>
    </row>
    <row r="226" spans="3:10" x14ac:dyDescent="0.25">
      <c r="C226" s="12" t="s">
        <v>2</v>
      </c>
      <c r="D226" s="11"/>
      <c r="E226" s="10">
        <v>14542176544.15</v>
      </c>
      <c r="F226" s="9">
        <v>480000000</v>
      </c>
      <c r="G226" s="9">
        <v>1150000000</v>
      </c>
      <c r="H226" s="9">
        <v>877950292.55999994</v>
      </c>
      <c r="I226" s="9"/>
      <c r="J226" s="8">
        <v>17050126836.709999</v>
      </c>
    </row>
    <row r="227" spans="3:10" x14ac:dyDescent="0.25">
      <c r="C227" s="12" t="s">
        <v>1</v>
      </c>
      <c r="D227" s="11"/>
      <c r="E227" s="10">
        <v>22477823455.849998</v>
      </c>
      <c r="F227" s="9">
        <v>2370000000</v>
      </c>
      <c r="G227" s="9">
        <v>3850000000</v>
      </c>
      <c r="H227" s="9">
        <v>752049707.44000006</v>
      </c>
      <c r="I227" s="9"/>
      <c r="J227" s="8">
        <v>29449873163.289997</v>
      </c>
    </row>
    <row r="228" spans="3:10" x14ac:dyDescent="0.25">
      <c r="C228" s="7" t="s">
        <v>0</v>
      </c>
      <c r="D228" s="6"/>
      <c r="E228" s="5">
        <v>40013705628.360001</v>
      </c>
      <c r="F228" s="4">
        <v>1217889000</v>
      </c>
      <c r="G228" s="4">
        <v>532880000</v>
      </c>
      <c r="H228" s="4">
        <v>708494184</v>
      </c>
      <c r="I228" s="4"/>
      <c r="J228" s="3">
        <v>42472968812.360001</v>
      </c>
    </row>
    <row r="229" spans="3:10" x14ac:dyDescent="0.25">
      <c r="D229"/>
    </row>
    <row r="230" spans="3:10" x14ac:dyDescent="0.25">
      <c r="D230"/>
    </row>
    <row r="231" spans="3:10" x14ac:dyDescent="0.25">
      <c r="D231"/>
    </row>
    <row r="232" spans="3:10" x14ac:dyDescent="0.25">
      <c r="D232"/>
    </row>
    <row r="233" spans="3:10" x14ac:dyDescent="0.25">
      <c r="D233"/>
    </row>
    <row r="234" spans="3:10" x14ac:dyDescent="0.25">
      <c r="D234"/>
    </row>
    <row r="235" spans="3:10" x14ac:dyDescent="0.25">
      <c r="D235"/>
    </row>
    <row r="236" spans="3:10" x14ac:dyDescent="0.25">
      <c r="D236"/>
    </row>
    <row r="237" spans="3:10" x14ac:dyDescent="0.25">
      <c r="D237"/>
    </row>
    <row r="238" spans="3:10" x14ac:dyDescent="0.25">
      <c r="D238"/>
    </row>
    <row r="239" spans="3:10" x14ac:dyDescent="0.25">
      <c r="D239"/>
    </row>
    <row r="240" spans="3:10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</sheetData>
  <mergeCells count="1">
    <mergeCell ref="A1:K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Borçlanma ve Diğer SPA İhracı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Ahmetcan ÖZTÜRK</dc:creator>
  <cp:lastModifiedBy>Ahmetcan ÖZTÜRK</cp:lastModifiedBy>
  <dcterms:created xsi:type="dcterms:W3CDTF">2015-06-05T08:36:20Z</dcterms:created>
  <dcterms:modified xsi:type="dcterms:W3CDTF">2015-06-05T08:37:50Z</dcterms:modified>
</cp:coreProperties>
</file>